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ocuments\FP - izvršenje\2024\12\FV izvršenje\"/>
    </mc:Choice>
  </mc:AlternateContent>
  <bookViews>
    <workbookView xWindow="0" yWindow="0" windowWidth="28800" windowHeight="12135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4" l="1"/>
  <c r="E98" i="14"/>
  <c r="D97" i="14"/>
  <c r="E97" i="14" s="1"/>
  <c r="C97" i="14"/>
  <c r="C96" i="14"/>
  <c r="E95" i="14"/>
  <c r="D94" i="14"/>
  <c r="E94" i="14" s="1"/>
  <c r="C94" i="14"/>
  <c r="E93" i="14"/>
  <c r="C90" i="14"/>
  <c r="C89" i="14" s="1"/>
  <c r="C13" i="14" s="1"/>
  <c r="E88" i="14"/>
  <c r="D87" i="14"/>
  <c r="C87" i="14"/>
  <c r="E87" i="14" s="1"/>
  <c r="E86" i="14"/>
  <c r="C82" i="14"/>
  <c r="C81" i="14"/>
  <c r="C12" i="14" s="1"/>
  <c r="E80" i="14"/>
  <c r="C78" i="14"/>
  <c r="E77" i="14"/>
  <c r="C73" i="14"/>
  <c r="C72" i="14" s="1"/>
  <c r="C10" i="14" s="1"/>
  <c r="E71" i="14"/>
  <c r="D70" i="14"/>
  <c r="C70" i="14"/>
  <c r="E70" i="14" s="1"/>
  <c r="E69" i="14"/>
  <c r="C65" i="14"/>
  <c r="C64" i="14"/>
  <c r="E61" i="14"/>
  <c r="E60" i="14"/>
  <c r="D60" i="14"/>
  <c r="C60" i="14"/>
  <c r="E59" i="14"/>
  <c r="E58" i="14"/>
  <c r="E57" i="14"/>
  <c r="E56" i="14"/>
  <c r="E55" i="14"/>
  <c r="D54" i="14"/>
  <c r="D53" i="14" s="1"/>
  <c r="E53" i="14" s="1"/>
  <c r="C54" i="14"/>
  <c r="C53" i="14"/>
  <c r="E52" i="14"/>
  <c r="D51" i="14"/>
  <c r="E51" i="14" s="1"/>
  <c r="C51" i="14"/>
  <c r="E50" i="14"/>
  <c r="E49" i="14"/>
  <c r="E48" i="14"/>
  <c r="D47" i="14"/>
  <c r="E47" i="14" s="1"/>
  <c r="C47" i="14"/>
  <c r="C46" i="14" s="1"/>
  <c r="E43" i="14"/>
  <c r="D42" i="14"/>
  <c r="E42" i="14" s="1"/>
  <c r="C42" i="14"/>
  <c r="E41" i="14"/>
  <c r="E40" i="14"/>
  <c r="E39" i="14"/>
  <c r="E38" i="14"/>
  <c r="D37" i="14"/>
  <c r="E37" i="14" s="1"/>
  <c r="C37" i="14"/>
  <c r="C36" i="14" s="1"/>
  <c r="C35" i="14" s="1"/>
  <c r="C34" i="14" s="1"/>
  <c r="C32" i="14"/>
  <c r="C31" i="14"/>
  <c r="C8" i="14" s="1"/>
  <c r="C27" i="14"/>
  <c r="C26" i="14"/>
  <c r="C25" i="14"/>
  <c r="C24" i="14"/>
  <c r="C21" i="14"/>
  <c r="C20" i="14"/>
  <c r="C19" i="14" s="1"/>
  <c r="C18" i="14" s="1"/>
  <c r="C14" i="14"/>
  <c r="E54" i="14" l="1"/>
  <c r="C45" i="14"/>
  <c r="C44" i="14" s="1"/>
  <c r="C11" i="14"/>
  <c r="C15" i="14"/>
  <c r="C63" i="14"/>
  <c r="C62" i="14" s="1"/>
  <c r="D36" i="14"/>
  <c r="D46" i="14"/>
  <c r="C9" i="14"/>
  <c r="C30" i="14"/>
  <c r="C29" i="14" s="1"/>
  <c r="C17" i="14" s="1"/>
  <c r="C16" i="14" s="1"/>
  <c r="D96" i="14"/>
  <c r="E46" i="14" l="1"/>
  <c r="D45" i="14"/>
  <c r="D11" i="14"/>
  <c r="E11" i="14" s="1"/>
  <c r="E96" i="14"/>
  <c r="D14" i="14"/>
  <c r="E14" i="14" s="1"/>
  <c r="E36" i="14"/>
  <c r="D35" i="14"/>
  <c r="E35" i="14" l="1"/>
  <c r="D34" i="14"/>
  <c r="E45" i="14"/>
  <c r="D44" i="14"/>
  <c r="E44" i="14" s="1"/>
  <c r="E34" i="14" l="1"/>
  <c r="D17" i="14"/>
  <c r="G10" i="1" l="1"/>
  <c r="K22" i="1" l="1"/>
  <c r="K25" i="1"/>
  <c r="K21" i="1"/>
  <c r="K11" i="1"/>
  <c r="K10" i="1"/>
  <c r="H11" i="8"/>
  <c r="H12" i="8"/>
  <c r="H13" i="8"/>
  <c r="H14" i="8"/>
  <c r="H15" i="8"/>
  <c r="H16" i="8"/>
  <c r="H17" i="8"/>
  <c r="H18" i="8"/>
  <c r="H19" i="8"/>
  <c r="H10" i="8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10" i="7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8" i="4"/>
  <c r="H29" i="4"/>
  <c r="H30" i="4"/>
  <c r="H32" i="4"/>
  <c r="H34" i="4"/>
  <c r="H36" i="4"/>
  <c r="H37" i="4"/>
  <c r="H38" i="4"/>
  <c r="H39" i="4"/>
  <c r="H40" i="4"/>
  <c r="H41" i="4"/>
  <c r="H42" i="4"/>
  <c r="H43" i="4"/>
  <c r="H44" i="4"/>
  <c r="H45" i="4"/>
  <c r="H46" i="4"/>
  <c r="H10" i="4"/>
  <c r="H11" i="10"/>
  <c r="H12" i="10"/>
  <c r="H14" i="10"/>
  <c r="C17" i="6" l="1"/>
  <c r="K24" i="1" l="1"/>
  <c r="F59" i="2" l="1"/>
  <c r="C59" i="2"/>
  <c r="C35" i="7" l="1"/>
  <c r="J25" i="1" l="1"/>
  <c r="J24" i="1"/>
  <c r="H11" i="1" l="1"/>
  <c r="H10" i="1"/>
  <c r="E10" i="8"/>
  <c r="F11" i="8"/>
  <c r="F10" i="8" s="1"/>
  <c r="E11" i="8"/>
  <c r="D11" i="8"/>
  <c r="D10" i="8" s="1"/>
  <c r="C11" i="8"/>
  <c r="E13" i="8"/>
  <c r="F14" i="8"/>
  <c r="E14" i="8"/>
  <c r="D14" i="8"/>
  <c r="C14" i="8"/>
  <c r="F16" i="8"/>
  <c r="E16" i="8"/>
  <c r="D16" i="8"/>
  <c r="D13" i="8" s="1"/>
  <c r="C16" i="8"/>
  <c r="C13" i="8" s="1"/>
  <c r="F18" i="8"/>
  <c r="E18" i="8"/>
  <c r="D18" i="8"/>
  <c r="C18" i="8"/>
  <c r="G19" i="8"/>
  <c r="G18" i="8"/>
  <c r="G17" i="8"/>
  <c r="G15" i="8"/>
  <c r="G14" i="8"/>
  <c r="G12" i="8"/>
  <c r="E17" i="7"/>
  <c r="H22" i="1" s="1"/>
  <c r="D17" i="7"/>
  <c r="F19" i="7"/>
  <c r="C19" i="7"/>
  <c r="G19" i="7" s="1"/>
  <c r="F24" i="7"/>
  <c r="F18" i="7" s="1"/>
  <c r="C24" i="7"/>
  <c r="C18" i="7" s="1"/>
  <c r="F22" i="7"/>
  <c r="C22" i="7"/>
  <c r="G26" i="7"/>
  <c r="G25" i="7"/>
  <c r="G23" i="7"/>
  <c r="G22" i="7"/>
  <c r="G21" i="7"/>
  <c r="G20" i="7"/>
  <c r="F13" i="8" l="1"/>
  <c r="G16" i="8"/>
  <c r="G11" i="8"/>
  <c r="C10" i="8"/>
  <c r="G10" i="8"/>
  <c r="G13" i="8"/>
  <c r="G24" i="7"/>
  <c r="F14" i="7" l="1"/>
  <c r="C14" i="7"/>
  <c r="F12" i="7"/>
  <c r="F11" i="7" s="1"/>
  <c r="F10" i="7" s="1"/>
  <c r="I21" i="1" s="1"/>
  <c r="E10" i="7"/>
  <c r="H21" i="1" s="1"/>
  <c r="D10" i="7"/>
  <c r="G21" i="1" s="1"/>
  <c r="C12" i="7"/>
  <c r="C11" i="7" s="1"/>
  <c r="C10" i="7" s="1"/>
  <c r="F21" i="1" s="1"/>
  <c r="F15" i="7"/>
  <c r="C15" i="7"/>
  <c r="J21" i="1" l="1"/>
  <c r="F27" i="7"/>
  <c r="C27" i="7"/>
  <c r="G27" i="7" s="1"/>
  <c r="F28" i="7"/>
  <c r="C28" i="7"/>
  <c r="G28" i="7" s="1"/>
  <c r="F30" i="7"/>
  <c r="C30" i="7"/>
  <c r="G30" i="7" s="1"/>
  <c r="F32" i="7"/>
  <c r="F17" i="7" s="1"/>
  <c r="I22" i="1" s="1"/>
  <c r="C32" i="7"/>
  <c r="F33" i="7"/>
  <c r="C33" i="7"/>
  <c r="G33" i="7" s="1"/>
  <c r="G11" i="7"/>
  <c r="G12" i="7"/>
  <c r="G13" i="7"/>
  <c r="G14" i="7"/>
  <c r="G15" i="7"/>
  <c r="G16" i="7"/>
  <c r="G18" i="7"/>
  <c r="G29" i="7"/>
  <c r="G31" i="7"/>
  <c r="G34" i="7"/>
  <c r="G36" i="7"/>
  <c r="G10" i="7"/>
  <c r="F35" i="7"/>
  <c r="G35" i="7" s="1"/>
  <c r="E10" i="10"/>
  <c r="D10" i="10"/>
  <c r="F13" i="10"/>
  <c r="E13" i="10"/>
  <c r="D13" i="10"/>
  <c r="C13" i="10"/>
  <c r="F11" i="10"/>
  <c r="E11" i="10"/>
  <c r="D11" i="10"/>
  <c r="C11" i="10"/>
  <c r="G11" i="10" s="1"/>
  <c r="G14" i="10"/>
  <c r="G12" i="10"/>
  <c r="F11" i="4"/>
  <c r="E11" i="4"/>
  <c r="D11" i="4"/>
  <c r="C11" i="4"/>
  <c r="G11" i="4" s="1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E27" i="4" s="1"/>
  <c r="D28" i="4"/>
  <c r="C28" i="4"/>
  <c r="G28" i="4" s="1"/>
  <c r="F31" i="4"/>
  <c r="H31" i="4" s="1"/>
  <c r="E31" i="4"/>
  <c r="D31" i="4"/>
  <c r="C31" i="4"/>
  <c r="F33" i="4"/>
  <c r="H33" i="4" s="1"/>
  <c r="E33" i="4"/>
  <c r="D33" i="4"/>
  <c r="C33" i="4"/>
  <c r="F35" i="4"/>
  <c r="H35" i="4" s="1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H10" i="10" s="1"/>
  <c r="H13" i="10"/>
  <c r="G13" i="10"/>
  <c r="C10" i="10"/>
  <c r="G41" i="4"/>
  <c r="G35" i="4"/>
  <c r="G33" i="4"/>
  <c r="F27" i="4"/>
  <c r="H27" i="4" s="1"/>
  <c r="G31" i="4"/>
  <c r="D27" i="4"/>
  <c r="G17" i="4"/>
  <c r="G32" i="7"/>
  <c r="C17" i="7"/>
  <c r="D10" i="4"/>
  <c r="G45" i="4"/>
  <c r="C27" i="4"/>
  <c r="F10" i="4"/>
  <c r="C10" i="4"/>
  <c r="E10" i="4"/>
  <c r="G15" i="4"/>
  <c r="G25" i="4"/>
  <c r="E10" i="6"/>
  <c r="H13" i="1" s="1"/>
  <c r="D10" i="6"/>
  <c r="C12" i="6"/>
  <c r="F12" i="6"/>
  <c r="F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0" i="2"/>
  <c r="D11" i="2"/>
  <c r="D10" i="2" s="1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4" i="2"/>
  <c r="H34" i="2" s="1"/>
  <c r="F35" i="2"/>
  <c r="C35" i="2"/>
  <c r="C34" i="2" s="1"/>
  <c r="F42" i="2"/>
  <c r="C42" i="2"/>
  <c r="F46" i="2"/>
  <c r="C46" i="2"/>
  <c r="F48" i="2"/>
  <c r="F45" i="2" s="1"/>
  <c r="H45" i="2" s="1"/>
  <c r="C48" i="2"/>
  <c r="C45" i="2" s="1"/>
  <c r="F52" i="2"/>
  <c r="C52" i="2"/>
  <c r="F55" i="2"/>
  <c r="C55" i="2"/>
  <c r="F58" i="2"/>
  <c r="G58" i="2" s="1"/>
  <c r="C58" i="2"/>
  <c r="G64" i="2"/>
  <c r="G63" i="2"/>
  <c r="F63" i="2"/>
  <c r="C63" i="2"/>
  <c r="F66" i="2"/>
  <c r="C66" i="2"/>
  <c r="F68" i="2"/>
  <c r="C68" i="2"/>
  <c r="E70" i="2"/>
  <c r="D70" i="2"/>
  <c r="G11" i="1" s="1"/>
  <c r="F72" i="2"/>
  <c r="C72" i="2"/>
  <c r="F74" i="2"/>
  <c r="F71" i="2" s="1"/>
  <c r="C74" i="2"/>
  <c r="G78" i="2"/>
  <c r="F77" i="2"/>
  <c r="C77" i="2"/>
  <c r="G10" i="10" l="1"/>
  <c r="G27" i="4"/>
  <c r="G10" i="4"/>
  <c r="F65" i="2"/>
  <c r="H65" i="2" s="1"/>
  <c r="F51" i="2"/>
  <c r="H51" i="2" s="1"/>
  <c r="H58" i="2"/>
  <c r="G34" i="2"/>
  <c r="G45" i="2"/>
  <c r="F12" i="2"/>
  <c r="H12" i="2" s="1"/>
  <c r="C51" i="2"/>
  <c r="G51" i="2" s="1"/>
  <c r="C65" i="2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65" i="2"/>
  <c r="F11" i="2"/>
  <c r="I10" i="1" s="1"/>
  <c r="H11" i="2"/>
  <c r="C11" i="2"/>
  <c r="G12" i="2"/>
  <c r="C10" i="6"/>
  <c r="F13" i="1" s="1"/>
  <c r="C113" i="6"/>
  <c r="G56" i="6"/>
  <c r="G98" i="6"/>
  <c r="H114" i="6"/>
  <c r="G114" i="6"/>
  <c r="F113" i="6"/>
  <c r="I14" i="1" s="1"/>
  <c r="K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H12" i="1"/>
  <c r="G26" i="1" l="1"/>
  <c r="K23" i="1"/>
  <c r="F70" i="2"/>
  <c r="I11" i="1" s="1"/>
  <c r="G11" i="2"/>
  <c r="F10" i="2"/>
  <c r="H10" i="2" s="1"/>
  <c r="G76" i="2"/>
  <c r="F10" i="1"/>
  <c r="J10" i="1" s="1"/>
  <c r="C10" i="2"/>
  <c r="F9" i="6"/>
  <c r="H9" i="6" s="1"/>
  <c r="I13" i="1"/>
  <c r="C9" i="6"/>
  <c r="F14" i="1"/>
  <c r="F15" i="1" s="1"/>
  <c r="H10" i="6"/>
  <c r="G10" i="6"/>
  <c r="G113" i="6"/>
  <c r="H113" i="6"/>
  <c r="G70" i="2"/>
  <c r="H23" i="1"/>
  <c r="H15" i="1"/>
  <c r="I23" i="1"/>
  <c r="I26" i="1" s="1"/>
  <c r="K26" i="1" s="1"/>
  <c r="G12" i="1"/>
  <c r="K12" i="1" s="1"/>
  <c r="G15" i="1"/>
  <c r="F23" i="1"/>
  <c r="F26" i="1" s="1"/>
  <c r="J13" i="1" l="1"/>
  <c r="K13" i="1"/>
  <c r="I12" i="1"/>
  <c r="H70" i="2"/>
  <c r="J11" i="1"/>
  <c r="G10" i="2"/>
  <c r="F12" i="1"/>
  <c r="J12" i="1" s="1"/>
  <c r="G9" i="6"/>
  <c r="J14" i="1"/>
  <c r="I15" i="1"/>
  <c r="H26" i="1"/>
  <c r="J26" i="1"/>
  <c r="J23" i="1"/>
  <c r="H16" i="1"/>
  <c r="H27" i="1" s="1"/>
  <c r="G16" i="1"/>
  <c r="J15" i="1" l="1"/>
  <c r="K15" i="1"/>
  <c r="G27" i="1"/>
  <c r="K16" i="1"/>
  <c r="F16" i="1"/>
  <c r="F27" i="1" s="1"/>
  <c r="I16" i="1"/>
  <c r="I27" i="1" l="1"/>
  <c r="K27" i="1" s="1"/>
  <c r="J16" i="1"/>
  <c r="J27" i="1" l="1"/>
  <c r="E22" i="14"/>
  <c r="E23" i="14"/>
  <c r="D21" i="14"/>
  <c r="D20" i="14" s="1"/>
  <c r="E20" i="14" l="1"/>
  <c r="D19" i="14"/>
  <c r="E21" i="14"/>
  <c r="E19" i="14" l="1"/>
  <c r="D18" i="14"/>
  <c r="E18" i="14" l="1"/>
  <c r="E32" i="14"/>
  <c r="E33" i="14"/>
  <c r="D32" i="14"/>
  <c r="D31" i="14"/>
  <c r="E31" i="14" s="1"/>
  <c r="D30" i="14"/>
  <c r="E30" i="14" s="1"/>
  <c r="D29" i="14" l="1"/>
  <c r="E29" i="14" s="1"/>
  <c r="D26" i="14"/>
  <c r="D25" i="14" s="1"/>
  <c r="D27" i="14"/>
  <c r="E27" i="14" s="1"/>
  <c r="E28" i="14"/>
  <c r="D24" i="14" l="1"/>
  <c r="E25" i="14"/>
  <c r="D8" i="14"/>
  <c r="E26" i="14"/>
  <c r="E8" i="14" l="1"/>
  <c r="E24" i="14"/>
  <c r="E17" i="14"/>
  <c r="D16" i="14"/>
  <c r="E16" i="14" s="1"/>
  <c r="E68" i="14"/>
  <c r="E67" i="14"/>
  <c r="E66" i="14"/>
  <c r="D65" i="14"/>
  <c r="E65" i="14" s="1"/>
  <c r="D64" i="14" l="1"/>
  <c r="E64" i="14" l="1"/>
  <c r="D9" i="14"/>
  <c r="E9" i="14" l="1"/>
  <c r="E74" i="14"/>
  <c r="E75" i="14"/>
  <c r="E83" i="14"/>
  <c r="E84" i="14"/>
  <c r="D82" i="14"/>
  <c r="E82" i="14" s="1"/>
  <c r="E85" i="14"/>
  <c r="E81" i="14" l="1"/>
  <c r="D12" i="14"/>
  <c r="E12" i="14" s="1"/>
  <c r="E76" i="14"/>
  <c r="D73" i="14"/>
  <c r="E73" i="14" s="1"/>
  <c r="E79" i="14"/>
  <c r="D78" i="14"/>
  <c r="E78" i="14" s="1"/>
  <c r="D72" i="14" l="1"/>
  <c r="D10" i="14" l="1"/>
  <c r="E72" i="14"/>
  <c r="E10" i="14" l="1"/>
  <c r="E92" i="14"/>
  <c r="E91" i="14"/>
  <c r="D90" i="14"/>
  <c r="E90" i="14" s="1"/>
  <c r="D89" i="14" l="1"/>
  <c r="E89" i="14" l="1"/>
  <c r="D63" i="14"/>
  <c r="D13" i="14"/>
  <c r="D15" i="14" l="1"/>
  <c r="E15" i="14" s="1"/>
  <c r="E13" i="14"/>
  <c r="D62" i="14"/>
  <c r="E62" i="14" s="1"/>
  <c r="E63" i="14"/>
</calcChain>
</file>

<file path=xl/sharedStrings.xml><?xml version="1.0" encoding="utf-8"?>
<sst xmlns="http://schemas.openxmlformats.org/spreadsheetml/2006/main" count="850" uniqueCount="589">
  <si>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</si>
  <si>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</si>
  <si>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</si>
  <si>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</si>
  <si>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</si>
  <si>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</si>
  <si>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</si>
  <si>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</si>
  <si>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</si>
  <si>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</si>
  <si>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</si>
  <si>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</si>
  <si>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</si>
  <si>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</si>
  <si>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</si>
  <si>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</si>
  <si>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</si>
  <si>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</si>
  <si>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</si>
  <si>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</si>
  <si>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</si>
  <si>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</si>
  <si>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</si>
  <si>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</si>
  <si>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</si>
  <si>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</si>
  <si>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</si>
  <si>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</si>
  <si>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</si>
  <si>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</si>
  <si>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</si>
  <si>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</si>
  <si>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</si>
  <si>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</si>
  <si>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</si>
  <si>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</si>
  <si>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</si>
  <si>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</si>
  <si>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</si>
  <si>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</si>
  <si>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</si>
  <si>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</si>
  <si>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</si>
  <si>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</si>
  <si>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</si>
  <si>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</si>
  <si>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</si>
  <si>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</si>
  <si>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</si>
  <si>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</si>
  <si>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</si>
  <si>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</si>
  <si>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</si>
  <si>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</si>
  <si>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</si>
  <si>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</si>
  <si>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</si>
  <si>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</si>
  <si>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</si>
  <si>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</si>
  <si>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</si>
  <si>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</si>
  <si>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</si>
  <si>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</si>
  <si>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</si>
  <si>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</si>
  <si>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</si>
  <si>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</si>
  <si>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</si>
  <si>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</si>
  <si>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</si>
  <si>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</si>
  <si>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</si>
  <si>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</si>
  <si>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</si>
  <si>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</si>
  <si>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</si>
  <si>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</si>
  <si>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</si>
  <si>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</si>
  <si>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</si>
  <si>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</si>
  <si>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</si>
  <si>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</si>
  <si>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</si>
  <si>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</si>
  <si>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</si>
  <si>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</si>
  <si>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</si>
  <si>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</si>
  <si>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</si>
  <si>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</si>
  <si>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</si>
  <si>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</si>
  <si>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</si>
  <si>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</si>
  <si>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</si>
  <si>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</si>
  <si>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</si>
  <si>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</si>
  <si>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</si>
  <si>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</si>
  <si>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</si>
  <si>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</si>
  <si>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</si>
  <si>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</si>
  <si>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</si>
  <si>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</si>
  <si>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</si>
  <si>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</si>
  <si>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</si>
  <si>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</si>
  <si>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</si>
  <si>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</si>
  <si>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</si>
  <si>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</si>
  <si>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</si>
  <si>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</si>
  <si>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</si>
  <si>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</si>
  <si>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</si>
  <si>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</si>
  <si>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</si>
  <si>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</si>
  <si>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</si>
  <si>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</si>
  <si>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</si>
  <si>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</si>
  <si>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</si>
  <si>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</si>
  <si>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</si>
  <si>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</si>
  <si>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</si>
  <si>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</si>
  <si>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</si>
  <si>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</si>
  <si>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</si>
  <si>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</si>
  <si>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</si>
  <si>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</si>
  <si>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</si>
  <si>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</si>
  <si>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</si>
  <si>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</si>
  <si>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</si>
  <si>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</si>
  <si>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</si>
  <si>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</si>
  <si>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</si>
  <si>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</si>
  <si>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</si>
  <si>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</si>
  <si>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</si>
  <si>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</si>
  <si>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</si>
  <si>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</si>
  <si>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</si>
  <si>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</si>
  <si>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</si>
  <si>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</si>
  <si>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</si>
  <si>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</si>
  <si>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</si>
  <si>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</si>
  <si>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</si>
  <si>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</si>
  <si>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</si>
  <si>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</si>
  <si>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</si>
  <si>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</si>
  <si>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</si>
  <si>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</si>
  <si>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</si>
  <si>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</si>
  <si>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</si>
  <si>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</si>
  <si>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</si>
  <si>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</si>
  <si>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</si>
  <si>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</si>
  <si>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</si>
  <si>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</si>
  <si>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</si>
  <si>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</si>
  <si>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</si>
  <si>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</si>
  <si>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</si>
  <si>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</si>
  <si>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</si>
  <si>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</si>
  <si>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</si>
  <si>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</si>
  <si>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</si>
  <si>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</si>
  <si>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</si>
  <si>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</si>
  <si>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</si>
  <si>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</si>
  <si>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</si>
  <si>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</si>
  <si>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</si>
  <si>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</si>
  <si>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</si>
  <si>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</si>
  <si>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</si>
  <si>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</si>
  <si>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</si>
  <si>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</si>
  <si>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</si>
  <si>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</si>
  <si>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</si>
  <si>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</si>
  <si>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</si>
  <si>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</si>
  <si>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</si>
  <si>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</si>
  <si>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</si>
  <si>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</si>
  <si>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</si>
  <si>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</si>
  <si>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</si>
  <si>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</si>
  <si>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</si>
  <si>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</si>
  <si>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</si>
  <si>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</si>
  <si>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</si>
  <si>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</si>
  <si>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</si>
  <si>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</si>
  <si>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</si>
  <si>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</si>
  <si>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</si>
  <si>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</si>
  <si>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</si>
  <si>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</si>
  <si>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</si>
  <si>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</si>
  <si>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</si>
  <si>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</si>
  <si>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</si>
  <si>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</si>
  <si>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</si>
  <si>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</si>
  <si>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</si>
  <si>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</si>
  <si>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</si>
  <si>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</si>
  <si>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</si>
  <si>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</si>
  <si>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</si>
  <si>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</si>
  <si>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</si>
  <si>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</si>
  <si>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</si>
  <si>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</si>
  <si>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</si>
  <si>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</si>
  <si>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</si>
  <si>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</si>
  <si>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</si>
  <si>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</si>
  <si>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</si>
  <si>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</si>
  <si>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</si>
  <si>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</si>
  <si>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</si>
  <si>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</si>
  <si>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</si>
  <si>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</si>
  <si>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</si>
  <si>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</si>
  <si>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</si>
  <si>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</si>
  <si>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</si>
  <si>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</si>
  <si>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</si>
  <si>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</si>
  <si>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</si>
  <si>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</si>
  <si>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</si>
  <si>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</si>
  <si>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</si>
  <si>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</si>
  <si>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</si>
  <si>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</si>
  <si>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</si>
  <si>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</si>
  <si>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</si>
  <si>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</si>
  <si>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</si>
  <si>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</si>
  <si>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</si>
  <si>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</si>
  <si>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</si>
  <si>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</si>
  <si>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</si>
  <si>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</si>
  <si>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</si>
  <si>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</si>
  <si>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</si>
  <si>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</si>
  <si>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</si>
  <si>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</si>
  <si>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</si>
  <si>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</si>
  <si>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</si>
  <si>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</si>
  <si>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</si>
  <si>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</si>
  <si>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</si>
  <si>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</si>
  <si>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</si>
  <si>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</si>
  <si>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</si>
  <si>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</si>
  <si>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</si>
  <si>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</si>
  <si>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</si>
  <si>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</si>
  <si>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</si>
  <si>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</si>
  <si>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</si>
  <si>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</si>
  <si>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</si>
  <si>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</si>
  <si>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</si>
  <si>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</si>
  <si>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</si>
  <si>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</si>
  <si>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</si>
  <si>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</si>
  <si>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</si>
  <si>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</si>
  <si>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</si>
  <si>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</si>
  <si>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</si>
  <si>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</si>
  <si>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</si>
  <si>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</si>
  <si>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</si>
  <si>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</si>
  <si>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</si>
  <si>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</si>
  <si>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</si>
  <si>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</si>
  <si>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</si>
  <si>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</si>
  <si>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</si>
  <si>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</si>
  <si>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</si>
  <si>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</si>
  <si>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</si>
  <si>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</si>
  <si>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</si>
  <si>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</si>
  <si>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</si>
  <si>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</si>
  <si>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</si>
  <si>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</si>
  <si>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</si>
  <si>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</si>
  <si>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</si>
  <si>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</si>
  <si>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</si>
  <si>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</si>
  <si>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</si>
  <si>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</si>
  <si>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</si>
  <si>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</si>
  <si>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</si>
  <si>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</si>
  <si>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</si>
  <si>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</si>
  <si>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</si>
  <si>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</si>
  <si>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</si>
  <si>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</si>
  <si>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</si>
  <si>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</si>
  <si>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</si>
  <si>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</si>
  <si>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</si>
  <si>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</si>
  <si>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</si>
  <si>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</si>
  <si>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</si>
  <si>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</si>
  <si>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</si>
  <si>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</si>
  <si>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</si>
  <si>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</si>
  <si>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</si>
  <si>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</si>
  <si>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</si>
  <si>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</si>
  <si>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</si>
  <si>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</si>
  <si>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</si>
  <si>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</si>
  <si>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</si>
  <si>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</si>
  <si>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</si>
  <si>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</si>
  <si>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</si>
  <si>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</si>
  <si>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</si>
  <si>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</si>
  <si>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</si>
  <si>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</si>
  <si>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</si>
  <si>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</si>
  <si>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</si>
  <si>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</si>
  <si>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</si>
  <si>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</si>
  <si>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</si>
  <si>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</si>
  <si>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</si>
  <si>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</si>
  <si>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</si>
  <si>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</si>
  <si>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</si>
  <si>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</si>
  <si>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</si>
  <si>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</si>
  <si>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</si>
  <si>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</si>
  <si>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</si>
  <si>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</si>
  <si>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</si>
  <si>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</si>
  <si>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</si>
  <si>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</si>
  <si>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</si>
  <si>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</si>
  <si>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</si>
  <si>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</si>
  <si>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</si>
  <si>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</si>
  <si>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</si>
  <si>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</si>
  <si>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</si>
  <si>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</si>
  <si>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</si>
  <si>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</si>
  <si>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</si>
  <si>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</si>
  <si>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</si>
  <si>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</si>
  <si>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</si>
  <si>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</si>
  <si>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</si>
  <si>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</si>
  <si>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</si>
  <si>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</si>
  <si>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</si>
  <si>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</si>
  <si>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</si>
  <si>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</si>
  <si>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</si>
  <si>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</si>
  <si>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</si>
  <si>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</si>
  <si>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</si>
  <si>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</si>
  <si>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</si>
  <si>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</si>
  <si>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</si>
  <si>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</si>
  <si>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</si>
  <si>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</si>
  <si>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</si>
  <si>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</si>
  <si>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</si>
  <si>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</si>
  <si>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</si>
  <si>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</si>
  <si>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</si>
  <si>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</si>
  <si>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</si>
  <si>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</si>
  <si>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</si>
  <si>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</si>
  <si>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</si>
  <si>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</si>
  <si>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</si>
  <si>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</si>
  <si>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</si>
  <si>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</si>
  <si>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</si>
  <si>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</si>
  <si>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</si>
  <si>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</si>
  <si>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</si>
  <si>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</si>
  <si>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</si>
  <si>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</si>
  <si>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</si>
  <si>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</si>
  <si>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</si>
  <si>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</si>
  <si>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</si>
  <si>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</si>
  <si>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</si>
  <si>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</si>
  <si>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</si>
  <si>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</si>
  <si>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</si>
  <si>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</si>
  <si>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</si>
  <si>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</si>
  <si>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</si>
  <si>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</si>
  <si>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</si>
  <si>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</si>
  <si>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</si>
  <si>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</si>
  <si>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</si>
  <si>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</si>
  <si>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</si>
  <si>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</si>
  <si>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</si>
  <si>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</si>
  <si>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</si>
  <si>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</si>
  <si>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</si>
  <si>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</si>
  <si>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</si>
  <si>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08006</t>
  </si>
  <si>
    <t>Sveučilišta i veleučilišta u Republici Hrvatskoj</t>
  </si>
  <si>
    <t>VISOKO OBRAZOVANJE</t>
  </si>
  <si>
    <t>A621003</t>
  </si>
  <si>
    <t>REDOVNA DJELATNOST SVEUČILIŠTA U OSIJEKU</t>
  </si>
  <si>
    <t>A621181</t>
  </si>
  <si>
    <t>PRAVOMOĆNE SUDSKE PRESUDE</t>
  </si>
  <si>
    <t>A621183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</si>
  <si>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</si>
  <si>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</si>
  <si>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</si>
  <si>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</si>
  <si>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</si>
  <si>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</si>
  <si>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</si>
  <si>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</si>
  <si>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</si>
  <si>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</si>
  <si>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</si>
  <si>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</si>
  <si>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</si>
  <si>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</si>
  <si>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</si>
  <si>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</si>
  <si>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</si>
  <si>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</si>
  <si>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</si>
  <si>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</si>
  <si>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</si>
  <si>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</si>
  <si>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</si>
  <si>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</si>
  <si>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</si>
  <si>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</si>
  <si>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</si>
  <si>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</si>
  <si>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</si>
  <si>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</si>
  <si>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</si>
  <si>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</si>
  <si>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</si>
  <si>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</si>
  <si>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</si>
  <si>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</si>
  <si>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</si>
  <si>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</si>
  <si>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INDEKS
(5)/(3)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</si>
  <si>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EKONOMSKOG FAKULTETA U OSIJEKU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</si>
  <si>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7=5/3*100</t>
  </si>
  <si>
    <t>SVEUČILIŠTE J.J. STROSSMAYERA U OSIJEKU - EKONOMSKI FAKULTET U OSIJEKU</t>
  </si>
  <si>
    <t>II. POSEBNI DIO FINANCIJSKOG PLANA</t>
  </si>
  <si>
    <t xml:space="preserve">BROJČANA OZNAKA PRORAČUNSKOG KORISNIKA - 2284 </t>
  </si>
  <si>
    <t>PLAN 2024.</t>
  </si>
  <si>
    <t>Izvršenje tekuće godine</t>
  </si>
  <si>
    <t>Indeks</t>
  </si>
  <si>
    <t>4=3/2*100</t>
  </si>
  <si>
    <t>Prihodi od nefin. imovine i nadoknada šteta s osnova osiguranja</t>
  </si>
  <si>
    <t>MINISTARSTVO ZNANOSTI I OBRAZOVANJA</t>
  </si>
  <si>
    <t>Drugi stupanj visoke naobrazbe</t>
  </si>
  <si>
    <t>STIPENDIJE I ŠKOLARINE ZA DOKTORANDE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</si>
</sst>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  <charset val="238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39" fillId="29" borderId="10" applyNumberFormat="0" applyProtection="0">
      <alignment horizontal="left" vertical="center" indent="1"/>
    </xf>
    <xf numFmtId="4" fontId="39" fillId="0" borderId="10" applyNumberFormat="0" applyProtection="0">
      <alignment horizontal="right" vertical="center"/>
    </xf>
  </cellStyleXfs>
  <cellXfs count="299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3" fontId="35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5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0" fontId="37" fillId="0" borderId="0" xfId="0" applyFont="1"/>
    <xf numFmtId="0" fontId="8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10" fillId="28" borderId="9" xfId="0" quotePrefix="1" applyFont="1" applyFill="1" applyBorder="1" applyAlignment="1">
      <alignment horizontal="center" vertical="center" wrapText="1"/>
    </xf>
    <xf numFmtId="0" fontId="40" fillId="28" borderId="11" xfId="2" quotePrefix="1" applyNumberFormat="1" applyFont="1" applyFill="1" applyBorder="1" applyAlignment="1">
      <alignment horizontal="left" vertical="center" wrapText="1" indent="1"/>
    </xf>
    <xf numFmtId="0" fontId="10" fillId="28" borderId="9" xfId="0" applyNumberFormat="1" applyFont="1" applyFill="1" applyBorder="1" applyAlignment="1" applyProtection="1">
      <alignment horizontal="center" vertical="center" wrapText="1"/>
    </xf>
    <xf numFmtId="0" fontId="11" fillId="28" borderId="2" xfId="0" quotePrefix="1" applyFont="1" applyFill="1" applyBorder="1" applyAlignment="1">
      <alignment horizontal="center" vertical="center" wrapText="1"/>
    </xf>
    <xf numFmtId="0" fontId="41" fillId="28" borderId="2" xfId="2" quotePrefix="1" applyNumberFormat="1" applyFont="1" applyFill="1" applyBorder="1" applyAlignment="1">
      <alignment horizontal="center" vertical="center" wrapText="1"/>
    </xf>
    <xf numFmtId="0" fontId="11" fillId="28" borderId="2" xfId="0" applyNumberFormat="1" applyFont="1" applyFill="1" applyBorder="1" applyAlignment="1" applyProtection="1">
      <alignment horizontal="center" vertical="center" wrapText="1"/>
    </xf>
    <xf numFmtId="0" fontId="39" fillId="30" borderId="12" xfId="46" quotePrefix="1" applyFill="1" applyBorder="1" applyAlignment="1">
      <alignment horizontal="left" vertical="center" indent="7"/>
    </xf>
    <xf numFmtId="0" fontId="39" fillId="30" borderId="12" xfId="46" quotePrefix="1" applyFill="1" applyBorder="1">
      <alignment horizontal="left" vertical="center" indent="1"/>
    </xf>
    <xf numFmtId="3" fontId="39" fillId="30" borderId="12" xfId="47" applyNumberFormat="1" applyFill="1" applyBorder="1">
      <alignment horizontal="right" vertical="center"/>
    </xf>
    <xf numFmtId="0" fontId="39" fillId="30" borderId="10" xfId="46" quotePrefix="1" applyFill="1" applyAlignment="1">
      <alignment horizontal="left" vertical="center" indent="7"/>
    </xf>
    <xf numFmtId="0" fontId="39" fillId="30" borderId="10" xfId="46" quotePrefix="1" applyFill="1">
      <alignment horizontal="left" vertical="center" indent="1"/>
    </xf>
    <xf numFmtId="3" fontId="39" fillId="30" borderId="10" xfId="47" applyNumberFormat="1" applyFill="1">
      <alignment horizontal="right" vertical="center"/>
    </xf>
    <xf numFmtId="0" fontId="40" fillId="0" borderId="6" xfId="7" quotePrefix="1" applyFont="1" applyAlignment="1">
      <alignment horizontal="left" vertical="center" indent="3"/>
    </xf>
    <xf numFmtId="0" fontId="40" fillId="0" borderId="6" xfId="7" quotePrefix="1" applyFont="1" applyAlignment="1">
      <alignment horizontal="left" vertical="center" indent="1"/>
    </xf>
    <xf numFmtId="3" fontId="40" fillId="6" borderId="6" xfId="3" applyNumberFormat="1" applyFont="1">
      <alignment vertical="center"/>
    </xf>
    <xf numFmtId="3" fontId="39" fillId="31" borderId="12" xfId="47" applyNumberFormat="1" applyFill="1" applyBorder="1">
      <alignment horizontal="right" vertical="center"/>
    </xf>
    <xf numFmtId="0" fontId="40" fillId="32" borderId="6" xfId="7" quotePrefix="1" applyFont="1" applyFill="1" applyAlignment="1">
      <alignment horizontal="left" vertical="center" indent="3"/>
    </xf>
    <xf numFmtId="0" fontId="40" fillId="32" borderId="6" xfId="7" quotePrefix="1" applyFont="1" applyFill="1" applyAlignment="1">
      <alignment horizontal="left" vertical="center" indent="1"/>
    </xf>
    <xf numFmtId="0" fontId="42" fillId="0" borderId="6" xfId="9" quotePrefix="1" applyFont="1" applyAlignment="1">
      <alignment horizontal="left" vertical="center" indent="4"/>
    </xf>
    <xf numFmtId="0" fontId="42" fillId="0" borderId="6" xfId="9" quotePrefix="1" applyFont="1" applyAlignment="1">
      <alignment horizontal="left" vertical="center" indent="1"/>
    </xf>
    <xf numFmtId="3" fontId="42" fillId="6" borderId="6" xfId="3" applyNumberFormat="1" applyFont="1">
      <alignment vertical="center"/>
    </xf>
    <xf numFmtId="0" fontId="1" fillId="0" borderId="0" xfId="0" applyFont="1"/>
    <xf numFmtId="0" fontId="39" fillId="29" borderId="10" xfId="46" quotePrefix="1" applyAlignment="1">
      <alignment horizontal="left" vertical="center" indent="5"/>
    </xf>
    <xf numFmtId="0" fontId="39" fillId="29" borderId="10" xfId="46" quotePrefix="1">
      <alignment horizontal="left" vertical="center" indent="1"/>
    </xf>
    <xf numFmtId="3" fontId="20" fillId="6" borderId="6" xfId="3" applyNumberFormat="1">
      <alignment vertical="center"/>
    </xf>
    <xf numFmtId="0" fontId="39" fillId="29" borderId="10" xfId="46" quotePrefix="1" applyAlignment="1">
      <alignment horizontal="left" vertical="center" indent="6"/>
    </xf>
    <xf numFmtId="0" fontId="39" fillId="29" borderId="10" xfId="46" quotePrefix="1" applyAlignment="1">
      <alignment horizontal="left" vertical="center" indent="7"/>
    </xf>
    <xf numFmtId="0" fontId="39" fillId="29" borderId="10" xfId="46" quotePrefix="1" applyAlignment="1">
      <alignment horizontal="left" vertical="center" indent="8"/>
    </xf>
    <xf numFmtId="0" fontId="39" fillId="29" borderId="10" xfId="46" quotePrefix="1" applyAlignment="1">
      <alignment horizontal="left" vertical="center" indent="9"/>
    </xf>
    <xf numFmtId="3" fontId="39" fillId="0" borderId="10" xfId="47" applyNumberFormat="1">
      <alignment horizontal="right" vertical="center"/>
    </xf>
    <xf numFmtId="3" fontId="39" fillId="0" borderId="12" xfId="47" applyNumberFormat="1" applyFill="1" applyBorder="1">
      <alignment horizontal="right" vertical="center"/>
    </xf>
    <xf numFmtId="3" fontId="20" fillId="0" borderId="6" xfId="3" applyNumberFormat="1" applyFill="1">
      <alignment vertical="center"/>
    </xf>
    <xf numFmtId="4" fontId="8" fillId="0" borderId="0" xfId="0" applyNumberFormat="1" applyFont="1"/>
    <xf numFmtId="4" fontId="38" fillId="0" borderId="0" xfId="0" applyNumberFormat="1" applyFont="1" applyAlignment="1">
      <alignment horizontal="center"/>
    </xf>
    <xf numFmtId="4" fontId="36" fillId="0" borderId="0" xfId="0" applyNumberFormat="1" applyFont="1" applyAlignment="1">
      <alignment horizontal="right"/>
    </xf>
    <xf numFmtId="4" fontId="10" fillId="28" borderId="9" xfId="0" quotePrefix="1" applyNumberFormat="1" applyFont="1" applyFill="1" applyBorder="1" applyAlignment="1">
      <alignment horizontal="center" vertical="center" wrapText="1"/>
    </xf>
    <xf numFmtId="4" fontId="11" fillId="28" borderId="2" xfId="0" quotePrefix="1" applyNumberFormat="1" applyFont="1" applyFill="1" applyBorder="1" applyAlignment="1">
      <alignment horizontal="center" vertical="center" wrapText="1"/>
    </xf>
    <xf numFmtId="4" fontId="39" fillId="30" borderId="12" xfId="47" applyNumberFormat="1" applyFill="1" applyBorder="1">
      <alignment horizontal="right" vertical="center"/>
    </xf>
    <xf numFmtId="4" fontId="39" fillId="30" borderId="10" xfId="47" applyNumberFormat="1" applyFill="1">
      <alignment horizontal="right" vertical="center"/>
    </xf>
    <xf numFmtId="4" fontId="40" fillId="6" borderId="6" xfId="3" applyNumberFormat="1" applyFont="1">
      <alignment vertical="center"/>
    </xf>
    <xf numFmtId="4" fontId="42" fillId="6" borderId="6" xfId="3" applyNumberFormat="1" applyFont="1">
      <alignment vertical="center"/>
    </xf>
    <xf numFmtId="4" fontId="20" fillId="6" borderId="6" xfId="3" applyNumberFormat="1">
      <alignment vertical="center"/>
    </xf>
    <xf numFmtId="4" fontId="39" fillId="0" borderId="10" xfId="47" applyNumberFormat="1">
      <alignment horizontal="right" vertical="center"/>
    </xf>
    <xf numFmtId="4" fontId="20" fillId="0" borderId="6" xfId="3" applyNumberFormat="1" applyFill="1">
      <alignment vertical="center"/>
    </xf>
    <xf numFmtId="4" fontId="0" fillId="0" borderId="0" xfId="0" applyNumberFormat="1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38" fillId="0" borderId="0" xfId="0" applyFont="1" applyAlignment="1">
      <alignment horizontal="center"/>
    </xf>
  </cellXfs>
  <cellStyles count="48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 2" xfId="46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 2" xfId="47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topLeftCell="B1" zoomScale="90" zoomScaleNormal="90" workbookViewId="0">
      <selection activeCell="J28" sqref="J2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73" t="s">
        <v>576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73" t="s">
        <v>1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4" t="s">
        <v>2</v>
      </c>
      <c r="B7" s="274"/>
      <c r="C7" s="274"/>
      <c r="D7" s="274"/>
      <c r="E7" s="274"/>
      <c r="F7" s="8"/>
      <c r="G7" s="9"/>
      <c r="H7" s="9"/>
      <c r="I7" s="10"/>
      <c r="J7" s="11"/>
      <c r="K7" s="11"/>
    </row>
    <row r="8" spans="1:11" ht="38.25" x14ac:dyDescent="0.25">
      <c r="A8" s="275" t="s">
        <v>3</v>
      </c>
      <c r="B8" s="275"/>
      <c r="C8" s="275"/>
      <c r="D8" s="275"/>
      <c r="E8" s="275"/>
      <c r="F8" s="12" t="s">
        <v>565</v>
      </c>
      <c r="G8" s="13" t="s">
        <v>561</v>
      </c>
      <c r="H8" s="13" t="s">
        <v>562</v>
      </c>
      <c r="I8" s="12" t="s">
        <v>566</v>
      </c>
      <c r="J8" s="12" t="s">
        <v>4</v>
      </c>
      <c r="K8" s="12" t="s">
        <v>5</v>
      </c>
    </row>
    <row r="9" spans="1:11" x14ac:dyDescent="0.25">
      <c r="A9" s="271">
        <v>1</v>
      </c>
      <c r="B9" s="271"/>
      <c r="C9" s="271"/>
      <c r="D9" s="271"/>
      <c r="E9" s="27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577</v>
      </c>
    </row>
    <row r="10" spans="1:11" x14ac:dyDescent="0.25">
      <c r="A10" s="279" t="s">
        <v>7</v>
      </c>
      <c r="B10" s="280"/>
      <c r="C10" s="280"/>
      <c r="D10" s="280"/>
      <c r="E10" s="281"/>
      <c r="F10" s="16">
        <f>+'A.1 PRIHODI EK'!C11</f>
        <v>4790293.72</v>
      </c>
      <c r="G10" s="17">
        <f>+'A.1 PRIHODI EK'!D11</f>
        <v>5335279</v>
      </c>
      <c r="H10" s="17">
        <f>+'A.1 PRIHODI EK'!E10</f>
        <v>0</v>
      </c>
      <c r="I10" s="16">
        <f>+'A.1 PRIHODI EK'!F11</f>
        <v>5348684.6100000003</v>
      </c>
      <c r="J10" s="18">
        <f t="shared" ref="J10:J16" si="0">+I10/F10*100</f>
        <v>111.65671507090802</v>
      </c>
      <c r="K10" s="18">
        <f>+I10/G10*100</f>
        <v>100.25126352342586</v>
      </c>
    </row>
    <row r="11" spans="1:11" x14ac:dyDescent="0.25">
      <c r="A11" s="282" t="s">
        <v>8</v>
      </c>
      <c r="B11" s="281"/>
      <c r="C11" s="281"/>
      <c r="D11" s="281"/>
      <c r="E11" s="281"/>
      <c r="F11" s="16">
        <f>+'A.1 PRIHODI EK'!C70</f>
        <v>1197.4100000000001</v>
      </c>
      <c r="G11" s="17">
        <f>+'A.1 PRIHODI EK'!D70</f>
        <v>295</v>
      </c>
      <c r="H11" s="17">
        <f>+'A.1 PRIHODI EK'!E70</f>
        <v>0</v>
      </c>
      <c r="I11" s="16">
        <f>+'A.1 PRIHODI EK'!F70</f>
        <v>389.75</v>
      </c>
      <c r="J11" s="18">
        <f t="shared" si="0"/>
        <v>32.549419163026869</v>
      </c>
      <c r="K11" s="18">
        <f t="shared" ref="K11:K16" si="1">+I11/G11*100</f>
        <v>132.11864406779659</v>
      </c>
    </row>
    <row r="12" spans="1:11" x14ac:dyDescent="0.25">
      <c r="A12" s="283" t="s">
        <v>9</v>
      </c>
      <c r="B12" s="284"/>
      <c r="C12" s="284"/>
      <c r="D12" s="284"/>
      <c r="E12" s="285"/>
      <c r="F12" s="19">
        <f>F10+F11</f>
        <v>4791491.13</v>
      </c>
      <c r="G12" s="20">
        <f>G10+G11</f>
        <v>5335574</v>
      </c>
      <c r="H12" s="20">
        <f>H10+H11</f>
        <v>0</v>
      </c>
      <c r="I12" s="19">
        <f>I10+I11</f>
        <v>5349074.3600000003</v>
      </c>
      <c r="J12" s="19">
        <f t="shared" si="0"/>
        <v>111.63694588744862</v>
      </c>
      <c r="K12" s="18">
        <f t="shared" si="1"/>
        <v>100.2530254476838</v>
      </c>
    </row>
    <row r="13" spans="1:11" x14ac:dyDescent="0.25">
      <c r="A13" s="286" t="s">
        <v>10</v>
      </c>
      <c r="B13" s="280"/>
      <c r="C13" s="280"/>
      <c r="D13" s="280"/>
      <c r="E13" s="280"/>
      <c r="F13" s="16">
        <f>+'A.1 RASHODI EK'!C10</f>
        <v>5084475.8899999997</v>
      </c>
      <c r="G13" s="17">
        <f>+'A.1 RASHODI EK'!D10</f>
        <v>5906581</v>
      </c>
      <c r="H13" s="17">
        <f>+'A.1 RASHODI EK'!E10</f>
        <v>0</v>
      </c>
      <c r="I13" s="16">
        <f>+'A.1 RASHODI EK'!F10</f>
        <v>5529610.5199999996</v>
      </c>
      <c r="J13" s="18">
        <f t="shared" si="0"/>
        <v>108.75477904960621</v>
      </c>
      <c r="K13" s="18">
        <f t="shared" si="1"/>
        <v>93.617788700434303</v>
      </c>
    </row>
    <row r="14" spans="1:11" x14ac:dyDescent="0.25">
      <c r="A14" s="282" t="s">
        <v>11</v>
      </c>
      <c r="B14" s="281"/>
      <c r="C14" s="281"/>
      <c r="D14" s="281"/>
      <c r="E14" s="281"/>
      <c r="F14" s="16">
        <f>+'A.1 RASHODI EK'!C113</f>
        <v>124592.44</v>
      </c>
      <c r="G14" s="17">
        <f>+'A.1 RASHODI EK'!D113</f>
        <v>297095</v>
      </c>
      <c r="H14" s="17">
        <f>+'A.1 RASHODI EK'!E113</f>
        <v>0</v>
      </c>
      <c r="I14" s="16">
        <f>+'A.1 RASHODI EK'!F113</f>
        <v>36313.18</v>
      </c>
      <c r="J14" s="18">
        <f t="shared" si="0"/>
        <v>29.145572556408716</v>
      </c>
      <c r="K14" s="18">
        <f t="shared" si="1"/>
        <v>12.222750298725996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5209068.33</v>
      </c>
      <c r="G15" s="20">
        <f>G13+G14</f>
        <v>6203676</v>
      </c>
      <c r="H15" s="20">
        <f>H13+H14</f>
        <v>0</v>
      </c>
      <c r="I15" s="19">
        <f>I13+I14</f>
        <v>5565923.6999999993</v>
      </c>
      <c r="J15" s="19">
        <f t="shared" si="0"/>
        <v>106.85065634376116</v>
      </c>
      <c r="K15" s="18">
        <f t="shared" si="1"/>
        <v>89.719767763500215</v>
      </c>
    </row>
    <row r="16" spans="1:11" x14ac:dyDescent="0.25">
      <c r="A16" s="287" t="s">
        <v>13</v>
      </c>
      <c r="B16" s="284"/>
      <c r="C16" s="284"/>
      <c r="D16" s="284"/>
      <c r="E16" s="284"/>
      <c r="F16" s="23">
        <f>F12-F15</f>
        <v>-417577.20000000019</v>
      </c>
      <c r="G16" s="24">
        <f>G12-G15</f>
        <v>-868102</v>
      </c>
      <c r="H16" s="24">
        <f>H12-H15</f>
        <v>0</v>
      </c>
      <c r="I16" s="23">
        <f>I12-I15</f>
        <v>-216849.33999999892</v>
      </c>
      <c r="J16" s="19">
        <f t="shared" si="0"/>
        <v>51.930359224593403</v>
      </c>
      <c r="K16" s="18">
        <f t="shared" si="1"/>
        <v>24.979707453732271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4" t="s">
        <v>14</v>
      </c>
      <c r="B18" s="274"/>
      <c r="C18" s="274"/>
      <c r="D18" s="274"/>
      <c r="E18" s="274"/>
      <c r="F18" s="26"/>
      <c r="G18" s="27"/>
      <c r="H18" s="27"/>
      <c r="I18" s="26"/>
      <c r="J18" s="28"/>
      <c r="K18" s="28"/>
    </row>
    <row r="19" spans="1:11" ht="38.25" x14ac:dyDescent="0.25">
      <c r="A19" s="275" t="s">
        <v>3</v>
      </c>
      <c r="B19" s="275"/>
      <c r="C19" s="275"/>
      <c r="D19" s="275"/>
      <c r="E19" s="275"/>
      <c r="F19" s="12" t="s">
        <v>565</v>
      </c>
      <c r="G19" s="13" t="s">
        <v>561</v>
      </c>
      <c r="H19" s="13" t="s">
        <v>562</v>
      </c>
      <c r="I19" s="12" t="s">
        <v>566</v>
      </c>
      <c r="J19" s="29" t="s">
        <v>4</v>
      </c>
      <c r="K19" s="29" t="s">
        <v>5</v>
      </c>
    </row>
    <row r="20" spans="1:11" x14ac:dyDescent="0.25">
      <c r="A20" s="288">
        <v>1</v>
      </c>
      <c r="B20" s="289"/>
      <c r="C20" s="289"/>
      <c r="D20" s="289"/>
      <c r="E20" s="28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577</v>
      </c>
    </row>
    <row r="21" spans="1:11" x14ac:dyDescent="0.25">
      <c r="A21" s="279" t="s">
        <v>15</v>
      </c>
      <c r="B21" s="290"/>
      <c r="C21" s="290"/>
      <c r="D21" s="290"/>
      <c r="E21" s="290"/>
      <c r="F21" s="16">
        <f>+'B.1 RAČUN FINANC EK'!C10</f>
        <v>300000</v>
      </c>
      <c r="G21" s="17">
        <f>+'B.1 RAČUN FINANC EK'!D10</f>
        <v>2354456</v>
      </c>
      <c r="H21" s="17">
        <f>+'B.1 RAČUN FINANC EK'!E10</f>
        <v>0</v>
      </c>
      <c r="I21" s="16">
        <f>+'B.1 RAČUN FINANC EK'!F10</f>
        <v>2354456.17</v>
      </c>
      <c r="J21" s="18">
        <f t="shared" ref="J21:J27" si="2">+I21/F21*100</f>
        <v>784.81872333333331</v>
      </c>
      <c r="K21" s="18">
        <f>+I21/G21*100</f>
        <v>100.00000722035153</v>
      </c>
    </row>
    <row r="22" spans="1:11" ht="27" customHeight="1" x14ac:dyDescent="0.25">
      <c r="A22" s="279" t="s">
        <v>16</v>
      </c>
      <c r="B22" s="291"/>
      <c r="C22" s="291"/>
      <c r="D22" s="291"/>
      <c r="E22" s="291"/>
      <c r="F22" s="16">
        <f>+'B.1 RAČUN FINANC EK'!C17</f>
        <v>0</v>
      </c>
      <c r="G22" s="17">
        <v>1500000</v>
      </c>
      <c r="H22" s="17">
        <f>+'B.1 RAČUN FINANC EK'!E17</f>
        <v>0</v>
      </c>
      <c r="I22" s="16">
        <f>+'B.1 RAČUN FINANC EK'!F17</f>
        <v>1500000</v>
      </c>
      <c r="J22" s="18" t="e">
        <f t="shared" si="2"/>
        <v>#DIV/0!</v>
      </c>
      <c r="K22" s="18">
        <f t="shared" ref="K22:K27" si="3">+I22/G22*100</f>
        <v>100</v>
      </c>
    </row>
    <row r="23" spans="1:11" x14ac:dyDescent="0.25">
      <c r="A23" s="276" t="s">
        <v>17</v>
      </c>
      <c r="B23" s="277"/>
      <c r="C23" s="277"/>
      <c r="D23" s="277"/>
      <c r="E23" s="278"/>
      <c r="F23" s="19">
        <f>F21-F22</f>
        <v>300000</v>
      </c>
      <c r="G23" s="20">
        <f>G21-G22</f>
        <v>854456</v>
      </c>
      <c r="H23" s="20">
        <f>H21-H22</f>
        <v>0</v>
      </c>
      <c r="I23" s="19">
        <f>I21-I22</f>
        <v>854456.16999999993</v>
      </c>
      <c r="J23" s="19">
        <f t="shared" si="2"/>
        <v>284.81872333333331</v>
      </c>
      <c r="K23" s="18">
        <f t="shared" si="3"/>
        <v>100.00001989569971</v>
      </c>
    </row>
    <row r="24" spans="1:11" x14ac:dyDescent="0.25">
      <c r="A24" s="279" t="s">
        <v>18</v>
      </c>
      <c r="B24" s="291"/>
      <c r="C24" s="291"/>
      <c r="D24" s="291"/>
      <c r="E24" s="291"/>
      <c r="F24" s="215">
        <v>558309</v>
      </c>
      <c r="G24" s="216">
        <v>440732</v>
      </c>
      <c r="H24" s="216"/>
      <c r="I24" s="16">
        <v>440731.8</v>
      </c>
      <c r="J24" s="18">
        <f t="shared" si="2"/>
        <v>78.94047919700381</v>
      </c>
      <c r="K24" s="18">
        <f t="shared" si="3"/>
        <v>99.999954620948785</v>
      </c>
    </row>
    <row r="25" spans="1:11" x14ac:dyDescent="0.25">
      <c r="A25" s="279" t="s">
        <v>19</v>
      </c>
      <c r="B25" s="291"/>
      <c r="C25" s="291"/>
      <c r="D25" s="291"/>
      <c r="E25" s="291"/>
      <c r="F25" s="215">
        <v>-440731.8</v>
      </c>
      <c r="G25" s="216">
        <v>-427086</v>
      </c>
      <c r="H25" s="216"/>
      <c r="I25" s="216">
        <v>-1078338.6299999999</v>
      </c>
      <c r="J25" s="18">
        <f t="shared" si="2"/>
        <v>244.67003061725973</v>
      </c>
      <c r="K25" s="18">
        <f t="shared" si="3"/>
        <v>252.4874685660499</v>
      </c>
    </row>
    <row r="26" spans="1:11" x14ac:dyDescent="0.25">
      <c r="A26" s="276" t="s">
        <v>20</v>
      </c>
      <c r="B26" s="277"/>
      <c r="C26" s="277"/>
      <c r="D26" s="277"/>
      <c r="E26" s="278"/>
      <c r="F26" s="19">
        <f>+F23+F24+F25</f>
        <v>417577.2</v>
      </c>
      <c r="G26" s="24">
        <f>+G23+G24+G25</f>
        <v>868102</v>
      </c>
      <c r="H26" s="24">
        <f>+H23+H24+H25</f>
        <v>0</v>
      </c>
      <c r="I26" s="19">
        <f>+I23+I24+I25</f>
        <v>216849.34000000008</v>
      </c>
      <c r="J26" s="19">
        <f t="shared" si="2"/>
        <v>51.930359224593701</v>
      </c>
      <c r="K26" s="18">
        <f t="shared" si="3"/>
        <v>24.979707453732406</v>
      </c>
    </row>
    <row r="27" spans="1:11" x14ac:dyDescent="0.25">
      <c r="A27" s="294" t="s">
        <v>21</v>
      </c>
      <c r="B27" s="294"/>
      <c r="C27" s="294"/>
      <c r="D27" s="294"/>
      <c r="E27" s="294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1.1641532182693481E-9</v>
      </c>
      <c r="J27" s="19" t="e">
        <f t="shared" si="2"/>
        <v>#DIV/0!</v>
      </c>
      <c r="K27" s="18" t="e">
        <f t="shared" si="3"/>
        <v>#DIV/0!</v>
      </c>
    </row>
    <row r="29" spans="1:11" ht="23.25" customHeight="1" x14ac:dyDescent="0.25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</row>
    <row r="30" spans="1:11" ht="20.25" customHeight="1" x14ac:dyDescent="0.25">
      <c r="A30" s="292" t="s">
        <v>567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</row>
    <row r="31" spans="1:11" ht="38.25" customHeight="1" x14ac:dyDescent="0.25">
      <c r="A31" s="292" t="s">
        <v>573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x14ac:dyDescent="0.25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</row>
    <row r="33" spans="1:11" ht="31.5" customHeight="1" x14ac:dyDescent="0.25">
      <c r="A33" s="293" t="s">
        <v>574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33" activePane="bottomRight" state="frozen"/>
      <selection pane="topRight" activeCell="C1" sqref="C1"/>
      <selection pane="bottomLeft" activeCell="A10" sqref="A10"/>
      <selection pane="bottomRight" activeCell="F12" sqref="F12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97" t="s">
        <v>0</v>
      </c>
      <c r="B1" s="297"/>
      <c r="C1" s="297"/>
      <c r="D1" s="297"/>
      <c r="E1" s="297"/>
      <c r="F1" s="297"/>
      <c r="G1" s="297"/>
      <c r="H1" s="297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97" t="s">
        <v>22</v>
      </c>
      <c r="B3" s="297"/>
      <c r="C3" s="297"/>
      <c r="D3" s="297"/>
      <c r="E3" s="297"/>
      <c r="F3" s="297"/>
      <c r="G3" s="297"/>
      <c r="H3" s="297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97" t="s">
        <v>23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96" t="s">
        <v>3</v>
      </c>
      <c r="B7" s="296"/>
      <c r="C7" s="54" t="s">
        <v>568</v>
      </c>
      <c r="D7" s="54" t="s">
        <v>563</v>
      </c>
      <c r="E7" s="54" t="s">
        <v>564</v>
      </c>
      <c r="F7" s="54" t="s">
        <v>569</v>
      </c>
      <c r="G7" s="54" t="s">
        <v>259</v>
      </c>
      <c r="H7" s="162" t="s">
        <v>260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95">
        <v>1</v>
      </c>
      <c r="B8" s="295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24</v>
      </c>
      <c r="C10" s="192">
        <f>+C11+C70</f>
        <v>4791491.13</v>
      </c>
      <c r="D10" s="202">
        <f>+D11+D70</f>
        <v>5335574</v>
      </c>
      <c r="E10" s="202">
        <f>+E11+E70</f>
        <v>0</v>
      </c>
      <c r="F10" s="192">
        <f>+F11+F70</f>
        <v>5349074.3600000003</v>
      </c>
      <c r="G10" s="192">
        <f>+F10/C10*100</f>
        <v>111.63694588744862</v>
      </c>
      <c r="H10" s="192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29</v>
      </c>
      <c r="B11" s="194" t="s">
        <v>30</v>
      </c>
      <c r="C11" s="195">
        <f>+C12+C34+C45+C51+C58+C65</f>
        <v>4790293.72</v>
      </c>
      <c r="D11" s="196">
        <f>+D12+D34+D45+D51+D58+D65</f>
        <v>5335279</v>
      </c>
      <c r="E11" s="196">
        <f>+E12+E34+E45+E51+E58+E65</f>
        <v>0</v>
      </c>
      <c r="F11" s="195">
        <f>+F12+F34+F45+F51+F58+F65</f>
        <v>5348684.6100000003</v>
      </c>
      <c r="G11" s="197">
        <f>+F11/C11*100</f>
        <v>111.65671507090802</v>
      </c>
      <c r="H11" s="197" t="e">
        <f>+F11/E11*100</f>
        <v>#DIV/0!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32</v>
      </c>
      <c r="B12" s="182" t="s">
        <v>33</v>
      </c>
      <c r="C12" s="178">
        <f>+C13+C15+C20+C23+C26+C29</f>
        <v>440426.64</v>
      </c>
      <c r="D12" s="161">
        <v>159319</v>
      </c>
      <c r="E12" s="161"/>
      <c r="F12" s="178">
        <f>+F13+F15+F20+F23+F26+F29</f>
        <v>232151.45</v>
      </c>
      <c r="G12" s="178">
        <f>+F12/C12*100</f>
        <v>52.71058308371174</v>
      </c>
      <c r="H12" s="178" t="e">
        <f>+F12/E12*100</f>
        <v>#DIV/0!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261</v>
      </c>
      <c r="B13" s="180" t="s">
        <v>262</v>
      </c>
      <c r="C13" s="178">
        <f>+C14</f>
        <v>0</v>
      </c>
      <c r="D13" s="176"/>
      <c r="E13" s="176"/>
      <c r="F13" s="178">
        <f>+F14</f>
        <v>0</v>
      </c>
      <c r="G13" s="178" t="e">
        <f t="shared" ref="G13:G72" si="0">+F13/C13*100</f>
        <v>#DIV/0!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263</v>
      </c>
      <c r="B14" s="51" t="s">
        <v>264</v>
      </c>
      <c r="C14" s="47"/>
      <c r="D14" s="175"/>
      <c r="E14" s="175"/>
      <c r="F14" s="47"/>
      <c r="G14" s="174" t="e">
        <f t="shared" si="0"/>
        <v>#DIV/0!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34</v>
      </c>
      <c r="B15" s="180" t="s">
        <v>35</v>
      </c>
      <c r="C15" s="178">
        <f>SUM(C16:C19)</f>
        <v>162785.82</v>
      </c>
      <c r="D15" s="176"/>
      <c r="E15" s="176"/>
      <c r="F15" s="178">
        <f>SUM(F16:F19)</f>
        <v>99462.88</v>
      </c>
      <c r="G15" s="178">
        <f t="shared" si="0"/>
        <v>61.100457029979637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265</v>
      </c>
      <c r="B16" s="51" t="s">
        <v>266</v>
      </c>
      <c r="C16" s="47"/>
      <c r="D16" s="175"/>
      <c r="E16" s="175"/>
      <c r="F16" s="47">
        <v>2000</v>
      </c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267</v>
      </c>
      <c r="B17" s="51" t="s">
        <v>268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36</v>
      </c>
      <c r="B18" s="51" t="s">
        <v>37</v>
      </c>
      <c r="C18" s="47">
        <v>162785.82</v>
      </c>
      <c r="D18" s="175"/>
      <c r="E18" s="175"/>
      <c r="F18" s="47">
        <v>97462.88</v>
      </c>
      <c r="G18" s="174">
        <f t="shared" si="0"/>
        <v>59.871848788794992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38</v>
      </c>
      <c r="B19" s="51" t="s">
        <v>39</v>
      </c>
      <c r="C19" s="47"/>
      <c r="D19" s="175"/>
      <c r="E19" s="175"/>
      <c r="F19" s="47"/>
      <c r="G19" s="174" t="e">
        <f t="shared" si="0"/>
        <v>#DIV/0!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269</v>
      </c>
      <c r="B20" s="180" t="s">
        <v>270</v>
      </c>
      <c r="C20" s="178">
        <f>+C21+C22</f>
        <v>15967.82</v>
      </c>
      <c r="D20" s="176"/>
      <c r="E20" s="176"/>
      <c r="F20" s="178">
        <f>+F21+F22</f>
        <v>3589.07</v>
      </c>
      <c r="G20" s="178">
        <f t="shared" si="0"/>
        <v>22.476894153365958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271</v>
      </c>
      <c r="B21" s="51" t="s">
        <v>272</v>
      </c>
      <c r="C21" s="47">
        <v>15967.82</v>
      </c>
      <c r="D21" s="175"/>
      <c r="E21" s="175"/>
      <c r="F21" s="47">
        <v>3589.07</v>
      </c>
      <c r="G21" s="174">
        <f t="shared" si="0"/>
        <v>22.476894153365958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273</v>
      </c>
      <c r="B22" s="51" t="s">
        <v>274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275</v>
      </c>
      <c r="B23" s="180" t="s">
        <v>276</v>
      </c>
      <c r="C23" s="178">
        <f>+C24+C25</f>
        <v>9308.89</v>
      </c>
      <c r="D23" s="176"/>
      <c r="E23" s="176"/>
      <c r="F23" s="178">
        <f>+F24+F25</f>
        <v>20373</v>
      </c>
      <c r="G23" s="178">
        <f t="shared" si="0"/>
        <v>218.85530927962412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277</v>
      </c>
      <c r="B24" s="51" t="s">
        <v>278</v>
      </c>
      <c r="C24" s="47">
        <v>9308.89</v>
      </c>
      <c r="D24" s="175"/>
      <c r="E24" s="175"/>
      <c r="F24" s="47">
        <v>20373</v>
      </c>
      <c r="G24" s="174">
        <f t="shared" si="0"/>
        <v>218.85530927962412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279</v>
      </c>
      <c r="B25" s="51" t="s">
        <v>280</v>
      </c>
      <c r="C25" s="47"/>
      <c r="D25" s="175"/>
      <c r="E25" s="175"/>
      <c r="F25" s="47"/>
      <c r="G25" s="174" t="e">
        <f t="shared" si="0"/>
        <v>#DIV/0!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281</v>
      </c>
      <c r="B26" s="180" t="s">
        <v>282</v>
      </c>
      <c r="C26" s="178">
        <f>+C27+C28</f>
        <v>63701.29</v>
      </c>
      <c r="D26" s="176"/>
      <c r="E26" s="176"/>
      <c r="F26" s="178">
        <f>+F27+F28</f>
        <v>13547.67</v>
      </c>
      <c r="G26" s="178">
        <f t="shared" si="0"/>
        <v>21.267497094642824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283</v>
      </c>
      <c r="B27" s="51" t="s">
        <v>284</v>
      </c>
      <c r="C27" s="47">
        <v>63701.29</v>
      </c>
      <c r="D27" s="175"/>
      <c r="E27" s="175"/>
      <c r="F27" s="47">
        <v>13547.67</v>
      </c>
      <c r="G27" s="174">
        <f t="shared" si="0"/>
        <v>21.267497094642824</v>
      </c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285</v>
      </c>
      <c r="B28" s="51" t="s">
        <v>286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287</v>
      </c>
      <c r="B29" s="180" t="s">
        <v>195</v>
      </c>
      <c r="C29" s="178">
        <f>SUM(C30:C33)</f>
        <v>188662.82</v>
      </c>
      <c r="D29" s="176"/>
      <c r="E29" s="176"/>
      <c r="F29" s="178">
        <f>SUM(F30:F33)</f>
        <v>95178.83</v>
      </c>
      <c r="G29" s="178">
        <f t="shared" si="0"/>
        <v>50.449171702193361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288</v>
      </c>
      <c r="B30" s="51" t="s">
        <v>197</v>
      </c>
      <c r="C30" s="47">
        <v>39329.54</v>
      </c>
      <c r="D30" s="176"/>
      <c r="E30" s="176"/>
      <c r="F30" s="47">
        <v>57102.83</v>
      </c>
      <c r="G30" s="174">
        <f t="shared" si="0"/>
        <v>145.19068872913337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289</v>
      </c>
      <c r="B31" s="51" t="s">
        <v>199</v>
      </c>
      <c r="C31" s="47">
        <v>2221.77</v>
      </c>
      <c r="D31" s="176"/>
      <c r="E31" s="176"/>
      <c r="F31" s="47"/>
      <c r="G31" s="174">
        <f t="shared" si="0"/>
        <v>0</v>
      </c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290</v>
      </c>
      <c r="B32" s="51" t="s">
        <v>291</v>
      </c>
      <c r="C32" s="47">
        <v>147111.51</v>
      </c>
      <c r="D32" s="176"/>
      <c r="E32" s="176"/>
      <c r="F32" s="47">
        <v>38076</v>
      </c>
      <c r="G32" s="174">
        <f t="shared" si="0"/>
        <v>25.882407161750969</v>
      </c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292</v>
      </c>
      <c r="B33" s="51" t="s">
        <v>201</v>
      </c>
      <c r="C33" s="47">
        <v>0</v>
      </c>
      <c r="D33" s="176"/>
      <c r="E33" s="176"/>
      <c r="F33" s="47"/>
      <c r="G33" s="174" t="e">
        <f t="shared" si="0"/>
        <v>#DIV/0!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40</v>
      </c>
      <c r="B34" s="182" t="s">
        <v>41</v>
      </c>
      <c r="C34" s="178">
        <f>+C35+C42</f>
        <v>346.48</v>
      </c>
      <c r="D34" s="161">
        <v>45375</v>
      </c>
      <c r="E34" s="161"/>
      <c r="F34" s="178">
        <f>+F35+F42</f>
        <v>45373.56</v>
      </c>
      <c r="G34" s="178">
        <f>+F34/C34*100</f>
        <v>13095.578388362963</v>
      </c>
      <c r="H34" s="178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42</v>
      </c>
      <c r="B35" s="180" t="s">
        <v>43</v>
      </c>
      <c r="C35" s="178">
        <f>SUM(C36:C41)</f>
        <v>346.48</v>
      </c>
      <c r="D35" s="176"/>
      <c r="E35" s="176"/>
      <c r="F35" s="178">
        <f>SUM(F36:F41)</f>
        <v>45373.56</v>
      </c>
      <c r="G35" s="178">
        <f t="shared" si="0"/>
        <v>13095.578388362963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293</v>
      </c>
      <c r="B36" s="51" t="s">
        <v>294</v>
      </c>
      <c r="C36" s="47">
        <v>272</v>
      </c>
      <c r="D36" s="176"/>
      <c r="E36" s="176"/>
      <c r="F36" s="47">
        <v>45373.56</v>
      </c>
      <c r="G36" s="174">
        <f t="shared" si="0"/>
        <v>16681.455882352941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295</v>
      </c>
      <c r="B37" s="51" t="s">
        <v>296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297</v>
      </c>
      <c r="B38" s="51" t="s">
        <v>298</v>
      </c>
      <c r="C38" s="47">
        <v>74.48</v>
      </c>
      <c r="D38" s="176"/>
      <c r="E38" s="176"/>
      <c r="F38" s="47"/>
      <c r="G38" s="174">
        <f t="shared" si="0"/>
        <v>0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299</v>
      </c>
      <c r="B39" s="51" t="s">
        <v>300</v>
      </c>
      <c r="C39" s="47"/>
      <c r="D39" s="176"/>
      <c r="E39" s="176"/>
      <c r="F39" s="47"/>
      <c r="G39" s="174" t="e">
        <f t="shared" si="0"/>
        <v>#DIV/0!</v>
      </c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44</v>
      </c>
      <c r="B40" s="51" t="s">
        <v>45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301</v>
      </c>
      <c r="B41" s="51" t="s">
        <v>302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303</v>
      </c>
      <c r="B42" s="180" t="s">
        <v>304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305</v>
      </c>
      <c r="B43" s="51" t="s">
        <v>306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307</v>
      </c>
      <c r="B44" s="51" t="s">
        <v>308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46</v>
      </c>
      <c r="B45" s="182" t="s">
        <v>47</v>
      </c>
      <c r="C45" s="178">
        <f>+C46+C48</f>
        <v>690297.15</v>
      </c>
      <c r="D45" s="161">
        <v>550000</v>
      </c>
      <c r="E45" s="161"/>
      <c r="F45" s="178">
        <f>+F46+F48</f>
        <v>597246.63</v>
      </c>
      <c r="G45" s="178">
        <f>+F45/C45*100</f>
        <v>86.520222486794268</v>
      </c>
      <c r="H45" s="178" t="e">
        <f>+F45/E45*100</f>
        <v>#DIV/0!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309</v>
      </c>
      <c r="B46" s="180" t="s">
        <v>310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311</v>
      </c>
      <c r="B47" s="51" t="s">
        <v>312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48</v>
      </c>
      <c r="B48" s="180" t="s">
        <v>49</v>
      </c>
      <c r="C48" s="178">
        <f>+C49+C50</f>
        <v>690297.15</v>
      </c>
      <c r="D48" s="176"/>
      <c r="E48" s="176"/>
      <c r="F48" s="178">
        <f>+F49+F50</f>
        <v>597246.63</v>
      </c>
      <c r="G48" s="178">
        <f t="shared" si="0"/>
        <v>86.520222486794268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313</v>
      </c>
      <c r="B49" s="51" t="s">
        <v>314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50</v>
      </c>
      <c r="B50" s="51" t="s">
        <v>51</v>
      </c>
      <c r="C50" s="47">
        <v>690297.15</v>
      </c>
      <c r="D50" s="176"/>
      <c r="E50" s="176"/>
      <c r="F50" s="47">
        <v>597246.63</v>
      </c>
      <c r="G50" s="174">
        <f t="shared" si="0"/>
        <v>86.520222486794268</v>
      </c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315</v>
      </c>
      <c r="B51" s="182" t="s">
        <v>316</v>
      </c>
      <c r="C51" s="178">
        <f>+C52+C55</f>
        <v>101609.73000000001</v>
      </c>
      <c r="D51" s="161">
        <v>125143</v>
      </c>
      <c r="E51" s="161"/>
      <c r="F51" s="178">
        <f>+F52+F55</f>
        <v>89094.83</v>
      </c>
      <c r="G51" s="178">
        <f>+F51/C51*100</f>
        <v>87.683364575420086</v>
      </c>
      <c r="H51" s="178" t="e">
        <f>+F51/E51*100</f>
        <v>#DIV/0!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317</v>
      </c>
      <c r="B52" s="180" t="s">
        <v>318</v>
      </c>
      <c r="C52" s="178">
        <f>+C53+C54</f>
        <v>99009.73000000001</v>
      </c>
      <c r="D52" s="176"/>
      <c r="E52" s="176"/>
      <c r="F52" s="178">
        <f>+F53+F54</f>
        <v>85301.08</v>
      </c>
      <c r="G52" s="178">
        <f t="shared" si="0"/>
        <v>86.154239588371766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319</v>
      </c>
      <c r="B53" s="51" t="s">
        <v>320</v>
      </c>
      <c r="C53" s="47">
        <v>2269.71</v>
      </c>
      <c r="D53" s="176"/>
      <c r="E53" s="176"/>
      <c r="F53" s="47">
        <v>2017.67</v>
      </c>
      <c r="G53" s="174">
        <f t="shared" si="0"/>
        <v>88.895497662696997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321</v>
      </c>
      <c r="B54" s="51" t="s">
        <v>322</v>
      </c>
      <c r="C54" s="47">
        <v>96740.02</v>
      </c>
      <c r="D54" s="176"/>
      <c r="E54" s="176"/>
      <c r="F54" s="47">
        <v>83283.41</v>
      </c>
      <c r="G54" s="174">
        <f t="shared" si="0"/>
        <v>86.089924314673496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323</v>
      </c>
      <c r="B55" s="180" t="s">
        <v>324</v>
      </c>
      <c r="C55" s="178">
        <f>+C56+C57</f>
        <v>2600</v>
      </c>
      <c r="D55" s="176"/>
      <c r="E55" s="176"/>
      <c r="F55" s="178">
        <f>+F56+F57</f>
        <v>3793.75</v>
      </c>
      <c r="G55" s="178">
        <f t="shared" si="0"/>
        <v>145.91346153846155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325</v>
      </c>
      <c r="B56" s="51" t="s">
        <v>211</v>
      </c>
      <c r="C56" s="47">
        <v>2600</v>
      </c>
      <c r="D56" s="176"/>
      <c r="E56" s="176"/>
      <c r="F56" s="47">
        <v>3793.75</v>
      </c>
      <c r="G56" s="174">
        <f t="shared" si="0"/>
        <v>145.91346153846155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326</v>
      </c>
      <c r="B57" s="51" t="s">
        <v>217</v>
      </c>
      <c r="C57" s="47"/>
      <c r="D57" s="176"/>
      <c r="E57" s="176"/>
      <c r="F57" s="47"/>
      <c r="G57" s="174" t="e">
        <f t="shared" si="0"/>
        <v>#DIV/0!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543</v>
      </c>
      <c r="C58" s="178">
        <f>+C59+C63</f>
        <v>3552967.46</v>
      </c>
      <c r="D58" s="161">
        <v>4455442</v>
      </c>
      <c r="E58" s="161"/>
      <c r="F58" s="178">
        <f>+F59+F63</f>
        <v>4377325.6100000003</v>
      </c>
      <c r="G58" s="178">
        <f>+F58/C58*100</f>
        <v>123.20196172018983</v>
      </c>
      <c r="H58" s="178" t="e">
        <f>+F58/E58*100</f>
        <v>#DIV/0!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543</v>
      </c>
      <c r="C59" s="178">
        <f>+C60+C61+C62</f>
        <v>3552967.46</v>
      </c>
      <c r="D59" s="176"/>
      <c r="E59" s="176"/>
      <c r="F59" s="178">
        <f>+F60+F61+F62</f>
        <v>4377325.6100000003</v>
      </c>
      <c r="G59" s="178">
        <f t="shared" si="0"/>
        <v>123.20196172018983</v>
      </c>
      <c r="H59" s="178"/>
      <c r="I59" s="169"/>
      <c r="J59" s="169"/>
      <c r="K59" s="169"/>
      <c r="L59" s="169"/>
      <c r="M59" s="169"/>
      <c r="N59" s="169"/>
      <c r="O59" s="169"/>
    </row>
    <row r="60" spans="1:15" s="221" customFormat="1" x14ac:dyDescent="0.2">
      <c r="A60" s="171">
        <v>6711</v>
      </c>
      <c r="B60" s="170" t="s">
        <v>570</v>
      </c>
      <c r="C60" s="218">
        <v>3552967.46</v>
      </c>
      <c r="D60" s="219"/>
      <c r="E60" s="219"/>
      <c r="F60" s="218">
        <v>4377325.6100000003</v>
      </c>
      <c r="G60" s="218">
        <f t="shared" si="0"/>
        <v>123.20196172018983</v>
      </c>
      <c r="H60" s="220"/>
      <c r="I60" s="169"/>
      <c r="J60" s="169"/>
      <c r="K60" s="169"/>
      <c r="L60" s="169"/>
      <c r="M60" s="169"/>
      <c r="N60" s="169"/>
      <c r="O60" s="169"/>
    </row>
    <row r="61" spans="1:15" s="221" customFormat="1" ht="25.5" x14ac:dyDescent="0.2">
      <c r="A61" s="171">
        <v>6712</v>
      </c>
      <c r="B61" s="170" t="s">
        <v>571</v>
      </c>
      <c r="C61" s="218"/>
      <c r="D61" s="219"/>
      <c r="E61" s="219"/>
      <c r="F61" s="218"/>
      <c r="G61" s="218" t="e">
        <f t="shared" si="0"/>
        <v>#DIV/0!</v>
      </c>
      <c r="H61" s="220"/>
      <c r="I61" s="169"/>
      <c r="J61" s="169"/>
      <c r="K61" s="169"/>
      <c r="L61" s="169"/>
      <c r="M61" s="169"/>
      <c r="N61" s="169"/>
      <c r="O61" s="169"/>
    </row>
    <row r="62" spans="1:15" s="221" customFormat="1" ht="25.5" x14ac:dyDescent="0.2">
      <c r="A62" s="171">
        <v>6714</v>
      </c>
      <c r="B62" s="170" t="s">
        <v>572</v>
      </c>
      <c r="C62" s="218"/>
      <c r="D62" s="219"/>
      <c r="E62" s="219"/>
      <c r="F62" s="218"/>
      <c r="G62" s="218" t="e">
        <f t="shared" si="0"/>
        <v>#DIV/0!</v>
      </c>
      <c r="H62" s="220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551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551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327</v>
      </c>
      <c r="B65" s="182" t="s">
        <v>328</v>
      </c>
      <c r="C65" s="178">
        <f>+C66+C68</f>
        <v>4646.26</v>
      </c>
      <c r="D65" s="161"/>
      <c r="E65" s="161"/>
      <c r="F65" s="178">
        <f>+F66+F68</f>
        <v>7492.53</v>
      </c>
      <c r="G65" s="178">
        <f>+F65/C65*100</f>
        <v>161.25937851088833</v>
      </c>
      <c r="H65" s="178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329</v>
      </c>
      <c r="B66" s="180" t="s">
        <v>330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331</v>
      </c>
      <c r="B67" s="51" t="s">
        <v>332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333</v>
      </c>
      <c r="B68" s="180" t="s">
        <v>334</v>
      </c>
      <c r="C68" s="178">
        <f>+C69</f>
        <v>4646.26</v>
      </c>
      <c r="D68" s="176"/>
      <c r="E68" s="176"/>
      <c r="F68" s="178">
        <f>+F69</f>
        <v>7492.53</v>
      </c>
      <c r="G68" s="178">
        <f t="shared" si="0"/>
        <v>161.25937851088833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335</v>
      </c>
      <c r="B69" s="51" t="s">
        <v>334</v>
      </c>
      <c r="C69" s="47">
        <v>4646.26</v>
      </c>
      <c r="D69" s="176"/>
      <c r="E69" s="176"/>
      <c r="F69" s="47">
        <v>7492.53</v>
      </c>
      <c r="G69" s="174">
        <f t="shared" si="0"/>
        <v>161.25937851088833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336</v>
      </c>
      <c r="B70" s="194" t="s">
        <v>337</v>
      </c>
      <c r="C70" s="195">
        <f>+C71+C76</f>
        <v>1197.4100000000001</v>
      </c>
      <c r="D70" s="196">
        <f>+D71+D76</f>
        <v>295</v>
      </c>
      <c r="E70" s="196">
        <f>+E71+E76</f>
        <v>0</v>
      </c>
      <c r="F70" s="195">
        <f>+F71+F76</f>
        <v>389.75</v>
      </c>
      <c r="G70" s="197">
        <f>+F70/C70*100</f>
        <v>32.549419163026869</v>
      </c>
      <c r="H70" s="197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338</v>
      </c>
      <c r="B71" s="182" t="s">
        <v>339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340</v>
      </c>
      <c r="B72" s="180" t="s">
        <v>341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342</v>
      </c>
      <c r="B73" s="51" t="s">
        <v>343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344</v>
      </c>
      <c r="B74" s="180" t="s">
        <v>345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346</v>
      </c>
      <c r="B75" s="51" t="s">
        <v>347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348</v>
      </c>
      <c r="B76" s="182" t="s">
        <v>349</v>
      </c>
      <c r="C76" s="178">
        <f>+C77+C80+C84+C87</f>
        <v>1197.4100000000001</v>
      </c>
      <c r="D76" s="48">
        <v>295</v>
      </c>
      <c r="E76" s="48"/>
      <c r="F76" s="178">
        <f>+F77+F80+F84+F87</f>
        <v>389.75</v>
      </c>
      <c r="G76" s="178">
        <f>+F76/C76*100</f>
        <v>32.549419163026869</v>
      </c>
      <c r="H76" s="17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350</v>
      </c>
      <c r="B77" s="180" t="s">
        <v>351</v>
      </c>
      <c r="C77" s="178">
        <f>+C78+C79</f>
        <v>1197.4100000000001</v>
      </c>
      <c r="D77" s="176"/>
      <c r="E77" s="176"/>
      <c r="F77" s="178">
        <f>+F78+F79</f>
        <v>389.75</v>
      </c>
      <c r="G77" s="178">
        <f t="shared" si="1"/>
        <v>32.549419163026869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352</v>
      </c>
      <c r="B78" s="51" t="s">
        <v>353</v>
      </c>
      <c r="C78" s="47">
        <v>1197.4100000000001</v>
      </c>
      <c r="D78" s="176"/>
      <c r="E78" s="176"/>
      <c r="F78" s="47">
        <v>389.75</v>
      </c>
      <c r="G78" s="174">
        <f>+F78/C78*100</f>
        <v>32.549419163026869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354</v>
      </c>
      <c r="B79" s="51" t="s">
        <v>237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355</v>
      </c>
      <c r="B80" s="180" t="s">
        <v>356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357</v>
      </c>
      <c r="B81" s="51" t="s">
        <v>241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358</v>
      </c>
      <c r="B82" s="51" t="s">
        <v>359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360</v>
      </c>
      <c r="B83" s="51" t="s">
        <v>361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362</v>
      </c>
      <c r="B84" s="180" t="s">
        <v>363</v>
      </c>
      <c r="C84" s="178">
        <f>+C85+C86</f>
        <v>0</v>
      </c>
      <c r="D84" s="176"/>
      <c r="E84" s="176"/>
      <c r="F84" s="178">
        <f>+F85+F86</f>
        <v>0</v>
      </c>
      <c r="G84" s="178" t="e">
        <f t="shared" si="1"/>
        <v>#DIV/0!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364</v>
      </c>
      <c r="B85" s="51" t="s">
        <v>365</v>
      </c>
      <c r="C85" s="47"/>
      <c r="D85" s="176"/>
      <c r="E85" s="176"/>
      <c r="F85" s="47"/>
      <c r="G85" s="174" t="e">
        <f t="shared" si="1"/>
        <v>#DIV/0!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366</v>
      </c>
      <c r="B86" s="51" t="s">
        <v>367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368</v>
      </c>
      <c r="B87" s="180" t="s">
        <v>369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370</v>
      </c>
      <c r="B88" s="51" t="s">
        <v>371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42" sqref="F4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97" t="s">
        <v>0</v>
      </c>
      <c r="B1" s="297"/>
      <c r="C1" s="297"/>
      <c r="D1" s="297"/>
      <c r="E1" s="297"/>
      <c r="F1" s="297"/>
      <c r="G1" s="297"/>
      <c r="H1" s="297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97" t="s">
        <v>22</v>
      </c>
      <c r="B3" s="297"/>
      <c r="C3" s="297"/>
      <c r="D3" s="297"/>
      <c r="E3" s="297"/>
      <c r="F3" s="297"/>
      <c r="G3" s="297"/>
      <c r="H3" s="297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97" t="s">
        <v>23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96" t="s">
        <v>3</v>
      </c>
      <c r="B7" s="296"/>
      <c r="C7" s="162" t="s">
        <v>568</v>
      </c>
      <c r="D7" s="162" t="s">
        <v>563</v>
      </c>
      <c r="E7" s="162" t="s">
        <v>564</v>
      </c>
      <c r="F7" s="162" t="s">
        <v>569</v>
      </c>
      <c r="G7" s="70" t="s">
        <v>259</v>
      </c>
      <c r="H7" s="162" t="s">
        <v>575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95">
        <v>1</v>
      </c>
      <c r="B8" s="295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79</v>
      </c>
      <c r="C9" s="192">
        <f>+C10+C113</f>
        <v>5209068.33</v>
      </c>
      <c r="D9" s="192">
        <f>+D10+D113</f>
        <v>6203676</v>
      </c>
      <c r="E9" s="192">
        <f>+E10+E113</f>
        <v>0</v>
      </c>
      <c r="F9" s="192">
        <f>+F10+F113</f>
        <v>5565923.6999999993</v>
      </c>
      <c r="G9" s="192">
        <f t="shared" ref="G9:G72" si="0">+F9/C9*100</f>
        <v>106.85065634376116</v>
      </c>
      <c r="H9" s="192">
        <f>+F9/D9*100</f>
        <v>89.719767763500215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80</v>
      </c>
      <c r="B10" s="194" t="s">
        <v>81</v>
      </c>
      <c r="C10" s="195">
        <f>+C11++C23+C56+C65+C73+C90+C98</f>
        <v>5084475.8899999997</v>
      </c>
      <c r="D10" s="196">
        <f>+D11++D23+D56+D65+D73+D90+D98</f>
        <v>5906581</v>
      </c>
      <c r="E10" s="196">
        <f>+E11++E23+E56+E65+E73+E90+E98</f>
        <v>0</v>
      </c>
      <c r="F10" s="195">
        <f>+F11++F23+F56+F65+F73+F90+F98</f>
        <v>5529610.5199999996</v>
      </c>
      <c r="G10" s="195">
        <f>+F10/C10*100</f>
        <v>108.75477904960621</v>
      </c>
      <c r="H10" s="195">
        <f>+F10/D10*100</f>
        <v>93.617788700434303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82</v>
      </c>
      <c r="B11" s="182" t="s">
        <v>83</v>
      </c>
      <c r="C11" s="178">
        <f>+C12+C17+C19</f>
        <v>3752334.79</v>
      </c>
      <c r="D11" s="161">
        <v>4468993</v>
      </c>
      <c r="E11" s="161"/>
      <c r="F11" s="178">
        <f>+F12+F17+F19</f>
        <v>4332980.29</v>
      </c>
      <c r="G11" s="178">
        <f t="shared" si="0"/>
        <v>115.47424556964971</v>
      </c>
      <c r="H11" s="178">
        <f>+F11/D11*100</f>
        <v>96.956524434027983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84</v>
      </c>
      <c r="B12" s="180" t="s">
        <v>85</v>
      </c>
      <c r="C12" s="178">
        <f>SUM(C13:C16)</f>
        <v>2768741.08</v>
      </c>
      <c r="D12" s="176"/>
      <c r="E12" s="176"/>
      <c r="F12" s="178">
        <f>SUM(F13:F16)</f>
        <v>3341643.9</v>
      </c>
      <c r="G12" s="178">
        <f t="shared" si="0"/>
        <v>120.69181636875919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86</v>
      </c>
      <c r="B13" s="67" t="s">
        <v>87</v>
      </c>
      <c r="C13" s="64">
        <v>2692572.42</v>
      </c>
      <c r="D13" s="175"/>
      <c r="E13" s="175"/>
      <c r="F13" s="174">
        <v>3315042.15</v>
      </c>
      <c r="G13" s="174">
        <f t="shared" si="0"/>
        <v>123.11803112058914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372</v>
      </c>
      <c r="B14" s="67" t="s">
        <v>373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88</v>
      </c>
      <c r="B15" s="67" t="s">
        <v>89</v>
      </c>
      <c r="C15" s="64">
        <v>76168.66</v>
      </c>
      <c r="D15" s="175"/>
      <c r="E15" s="175"/>
      <c r="F15" s="174">
        <v>26601.75</v>
      </c>
      <c r="G15" s="174">
        <f t="shared" si="0"/>
        <v>34.924797154105114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374</v>
      </c>
      <c r="B16" s="67" t="s">
        <v>375</v>
      </c>
      <c r="C16" s="64"/>
      <c r="D16" s="175"/>
      <c r="E16" s="175"/>
      <c r="F16" s="174"/>
      <c r="G16" s="174" t="e">
        <f t="shared" si="0"/>
        <v>#DIV/0!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90</v>
      </c>
      <c r="B17" s="180" t="s">
        <v>91</v>
      </c>
      <c r="C17" s="178">
        <f>+C18</f>
        <v>529375.48</v>
      </c>
      <c r="D17" s="176"/>
      <c r="E17" s="176"/>
      <c r="F17" s="178">
        <f>+F18</f>
        <v>440065.7</v>
      </c>
      <c r="G17" s="178">
        <f t="shared" si="0"/>
        <v>83.129218603022565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92</v>
      </c>
      <c r="B18" s="67" t="s">
        <v>91</v>
      </c>
      <c r="C18" s="64">
        <v>529375.48</v>
      </c>
      <c r="D18" s="175"/>
      <c r="E18" s="175"/>
      <c r="F18" s="174">
        <v>440065.7</v>
      </c>
      <c r="G18" s="174">
        <f t="shared" si="0"/>
        <v>83.129218603022565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93</v>
      </c>
      <c r="B19" s="180" t="s">
        <v>94</v>
      </c>
      <c r="C19" s="178">
        <f>SUM(C20:C22)</f>
        <v>454218.23</v>
      </c>
      <c r="D19" s="176"/>
      <c r="E19" s="176"/>
      <c r="F19" s="178">
        <f>SUM(F20:F22)</f>
        <v>551270.68999999994</v>
      </c>
      <c r="G19" s="178">
        <f t="shared" si="0"/>
        <v>121.36692311975237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376</v>
      </c>
      <c r="B20" s="67" t="s">
        <v>377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95</v>
      </c>
      <c r="B21" s="67" t="s">
        <v>96</v>
      </c>
      <c r="C21" s="64">
        <v>454218.23</v>
      </c>
      <c r="D21" s="175"/>
      <c r="E21" s="175"/>
      <c r="F21" s="174">
        <v>551270.68999999994</v>
      </c>
      <c r="G21" s="174">
        <f t="shared" si="0"/>
        <v>121.36692311975237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378</v>
      </c>
      <c r="B22" s="67" t="s">
        <v>379</v>
      </c>
      <c r="C22" s="64"/>
      <c r="D22" s="175"/>
      <c r="E22" s="175"/>
      <c r="F22" s="174"/>
      <c r="G22" s="174" t="e">
        <f t="shared" si="0"/>
        <v>#DIV/0!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97</v>
      </c>
      <c r="B23" s="182" t="s">
        <v>98</v>
      </c>
      <c r="C23" s="178">
        <f>+C24+C29+C36+C46+C48</f>
        <v>1255791.69</v>
      </c>
      <c r="D23" s="161">
        <v>1397107</v>
      </c>
      <c r="E23" s="161"/>
      <c r="F23" s="178">
        <f>+F24+F29+F36+F46+F48</f>
        <v>1161171.2200000002</v>
      </c>
      <c r="G23" s="178">
        <f t="shared" si="0"/>
        <v>92.465273440374517</v>
      </c>
      <c r="H23" s="178">
        <f>+F23/D23*100</f>
        <v>83.112547571517453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99</v>
      </c>
      <c r="B24" s="180" t="s">
        <v>100</v>
      </c>
      <c r="C24" s="178">
        <f>SUM(C25:C28)</f>
        <v>214127.97999999998</v>
      </c>
      <c r="D24" s="176"/>
      <c r="E24" s="176"/>
      <c r="F24" s="178">
        <f>SUM(F25:F28)</f>
        <v>249463.58000000005</v>
      </c>
      <c r="G24" s="178">
        <f t="shared" si="0"/>
        <v>116.50209374786054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101</v>
      </c>
      <c r="B25" s="67" t="s">
        <v>102</v>
      </c>
      <c r="C25" s="64">
        <v>110815.03999999999</v>
      </c>
      <c r="D25" s="175"/>
      <c r="E25" s="175"/>
      <c r="F25" s="174">
        <v>139139.67000000001</v>
      </c>
      <c r="G25" s="174">
        <f t="shared" si="0"/>
        <v>125.5602759336639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103</v>
      </c>
      <c r="B26" s="67" t="s">
        <v>104</v>
      </c>
      <c r="C26" s="64">
        <v>30667.56</v>
      </c>
      <c r="D26" s="175"/>
      <c r="E26" s="175"/>
      <c r="F26" s="174">
        <v>23496.5</v>
      </c>
      <c r="G26" s="174">
        <f t="shared" si="0"/>
        <v>76.616789858730201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105</v>
      </c>
      <c r="B27" s="67" t="s">
        <v>106</v>
      </c>
      <c r="C27" s="64">
        <v>71716.33</v>
      </c>
      <c r="D27" s="175"/>
      <c r="E27" s="175"/>
      <c r="F27" s="174">
        <v>84497.49</v>
      </c>
      <c r="G27" s="174">
        <f t="shared" si="0"/>
        <v>117.82182663279062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107</v>
      </c>
      <c r="B28" s="67" t="s">
        <v>108</v>
      </c>
      <c r="C28" s="64">
        <v>929.05</v>
      </c>
      <c r="D28" s="175"/>
      <c r="E28" s="175"/>
      <c r="F28" s="174">
        <v>2329.92</v>
      </c>
      <c r="G28" s="174">
        <f t="shared" si="0"/>
        <v>250.78521069910127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109</v>
      </c>
      <c r="B29" s="180" t="s">
        <v>110</v>
      </c>
      <c r="C29" s="178">
        <f>SUM(C30:C35)</f>
        <v>165504.51999999999</v>
      </c>
      <c r="D29" s="176"/>
      <c r="E29" s="176"/>
      <c r="F29" s="178">
        <f>SUM(F30:F35)</f>
        <v>141457.5</v>
      </c>
      <c r="G29" s="178">
        <f t="shared" si="0"/>
        <v>85.470475368286017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111</v>
      </c>
      <c r="B30" s="67" t="s">
        <v>112</v>
      </c>
      <c r="C30" s="64">
        <v>52672.18</v>
      </c>
      <c r="D30" s="175"/>
      <c r="E30" s="175"/>
      <c r="F30" s="174">
        <v>41675.1</v>
      </c>
      <c r="G30" s="174">
        <f t="shared" si="0"/>
        <v>79.121653973691608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380</v>
      </c>
      <c r="B31" s="67" t="s">
        <v>381</v>
      </c>
      <c r="C31" s="64"/>
      <c r="D31" s="175"/>
      <c r="E31" s="175"/>
      <c r="F31" s="174"/>
      <c r="G31" s="174" t="e">
        <f t="shared" si="0"/>
        <v>#DIV/0!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113</v>
      </c>
      <c r="B32" s="67" t="s">
        <v>114</v>
      </c>
      <c r="C32" s="64">
        <v>78708.210000000006</v>
      </c>
      <c r="D32" s="175"/>
      <c r="E32" s="175"/>
      <c r="F32" s="174">
        <v>78338.06</v>
      </c>
      <c r="G32" s="174">
        <f t="shared" si="0"/>
        <v>99.529718691353793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115</v>
      </c>
      <c r="B33" s="67" t="s">
        <v>116</v>
      </c>
      <c r="C33" s="64">
        <v>27440.18</v>
      </c>
      <c r="D33" s="175"/>
      <c r="E33" s="175"/>
      <c r="F33" s="174">
        <v>15972.51</v>
      </c>
      <c r="G33" s="174">
        <f t="shared" si="0"/>
        <v>58.208473851119059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117</v>
      </c>
      <c r="B34" s="67" t="s">
        <v>118</v>
      </c>
      <c r="C34" s="64">
        <v>5421.05</v>
      </c>
      <c r="D34" s="175"/>
      <c r="E34" s="175"/>
      <c r="F34" s="174">
        <v>5471.83</v>
      </c>
      <c r="G34" s="174">
        <f t="shared" si="0"/>
        <v>100.93671890131985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119</v>
      </c>
      <c r="B35" s="67" t="s">
        <v>120</v>
      </c>
      <c r="C35" s="64">
        <v>1262.9000000000001</v>
      </c>
      <c r="D35" s="175"/>
      <c r="E35" s="175"/>
      <c r="F35" s="174"/>
      <c r="G35" s="174">
        <f t="shared" si="0"/>
        <v>0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121</v>
      </c>
      <c r="B36" s="180" t="s">
        <v>122</v>
      </c>
      <c r="C36" s="178">
        <f>SUM(C37:C45)</f>
        <v>712603.00999999989</v>
      </c>
      <c r="D36" s="176"/>
      <c r="E36" s="176"/>
      <c r="F36" s="178">
        <f>SUM(F37:F45)</f>
        <v>607039.59</v>
      </c>
      <c r="G36" s="178">
        <f t="shared" si="0"/>
        <v>85.186223111799663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123</v>
      </c>
      <c r="B37" s="67" t="s">
        <v>124</v>
      </c>
      <c r="C37" s="64">
        <v>21204.45</v>
      </c>
      <c r="D37" s="175"/>
      <c r="E37" s="175"/>
      <c r="F37" s="174">
        <v>23474.47</v>
      </c>
      <c r="G37" s="174">
        <f t="shared" si="0"/>
        <v>110.70539438655564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125</v>
      </c>
      <c r="B38" s="67" t="s">
        <v>126</v>
      </c>
      <c r="C38" s="64">
        <v>41947.11</v>
      </c>
      <c r="D38" s="175"/>
      <c r="E38" s="175"/>
      <c r="F38" s="174">
        <v>22691.89</v>
      </c>
      <c r="G38" s="174">
        <f t="shared" si="0"/>
        <v>54.096432388309942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127</v>
      </c>
      <c r="B39" s="67" t="s">
        <v>128</v>
      </c>
      <c r="C39" s="64">
        <v>66339.69</v>
      </c>
      <c r="D39" s="175"/>
      <c r="E39" s="175"/>
      <c r="F39" s="174">
        <v>67786.97</v>
      </c>
      <c r="G39" s="174">
        <f t="shared" si="0"/>
        <v>102.18162008293979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129</v>
      </c>
      <c r="B40" s="67" t="s">
        <v>130</v>
      </c>
      <c r="C40" s="64">
        <v>21698.74</v>
      </c>
      <c r="D40" s="175"/>
      <c r="E40" s="175"/>
      <c r="F40" s="174">
        <v>20071.919999999998</v>
      </c>
      <c r="G40" s="174">
        <f t="shared" si="0"/>
        <v>92.502698313358266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131</v>
      </c>
      <c r="B41" s="67" t="s">
        <v>132</v>
      </c>
      <c r="C41" s="64">
        <v>65478.46</v>
      </c>
      <c r="D41" s="175"/>
      <c r="E41" s="175"/>
      <c r="F41" s="174">
        <v>66126.8</v>
      </c>
      <c r="G41" s="174">
        <f t="shared" si="0"/>
        <v>100.99015767933454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133</v>
      </c>
      <c r="B42" s="67" t="s">
        <v>134</v>
      </c>
      <c r="C42" s="64">
        <v>7112.02</v>
      </c>
      <c r="D42" s="175"/>
      <c r="E42" s="175"/>
      <c r="F42" s="174">
        <v>15952.2</v>
      </c>
      <c r="G42" s="174">
        <f t="shared" si="0"/>
        <v>224.29914426562357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135</v>
      </c>
      <c r="B43" s="67" t="s">
        <v>136</v>
      </c>
      <c r="C43" s="64">
        <v>399310.93</v>
      </c>
      <c r="D43" s="175"/>
      <c r="E43" s="175"/>
      <c r="F43" s="174">
        <v>297457.31</v>
      </c>
      <c r="G43" s="174">
        <f t="shared" si="0"/>
        <v>74.492654132958492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137</v>
      </c>
      <c r="B44" s="67" t="s">
        <v>138</v>
      </c>
      <c r="C44" s="64">
        <v>22335.19</v>
      </c>
      <c r="D44" s="175"/>
      <c r="E44" s="175"/>
      <c r="F44" s="174">
        <v>40692.82</v>
      </c>
      <c r="G44" s="174">
        <f t="shared" si="0"/>
        <v>182.1915103475726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139</v>
      </c>
      <c r="B45" s="67" t="s">
        <v>140</v>
      </c>
      <c r="C45" s="64">
        <v>67176.42</v>
      </c>
      <c r="D45" s="175"/>
      <c r="E45" s="175"/>
      <c r="F45" s="174">
        <v>52785.21</v>
      </c>
      <c r="G45" s="174">
        <f t="shared" si="0"/>
        <v>78.576991747997297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">
      <c r="A46" s="179" t="s">
        <v>141</v>
      </c>
      <c r="B46" s="180" t="s">
        <v>142</v>
      </c>
      <c r="C46" s="178">
        <f>+C47</f>
        <v>17170.37</v>
      </c>
      <c r="D46" s="176"/>
      <c r="E46" s="176"/>
      <c r="F46" s="178">
        <f>+F47</f>
        <v>32622.55</v>
      </c>
      <c r="G46" s="178">
        <f t="shared" si="0"/>
        <v>189.99328494377232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143</v>
      </c>
      <c r="B47" s="67" t="s">
        <v>142</v>
      </c>
      <c r="C47" s="64">
        <v>17170.37</v>
      </c>
      <c r="D47" s="175"/>
      <c r="E47" s="175"/>
      <c r="F47" s="174">
        <v>32622.55</v>
      </c>
      <c r="G47" s="174">
        <f t="shared" si="0"/>
        <v>189.99328494377232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144</v>
      </c>
      <c r="B48" s="180" t="s">
        <v>145</v>
      </c>
      <c r="C48" s="178">
        <f>SUM(C49:C55)</f>
        <v>146385.81</v>
      </c>
      <c r="D48" s="176"/>
      <c r="E48" s="176"/>
      <c r="F48" s="178">
        <f>SUM(F49:F55)</f>
        <v>130588</v>
      </c>
      <c r="G48" s="178">
        <f t="shared" si="0"/>
        <v>89.208100156702358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146</v>
      </c>
      <c r="B49" s="67" t="s">
        <v>147</v>
      </c>
      <c r="C49" s="64"/>
      <c r="D49" s="175"/>
      <c r="E49" s="175"/>
      <c r="F49" s="174"/>
      <c r="G49" s="174" t="e">
        <f t="shared" si="0"/>
        <v>#DIV/0!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148</v>
      </c>
      <c r="B50" s="67" t="s">
        <v>149</v>
      </c>
      <c r="C50" s="64">
        <v>11515.82</v>
      </c>
      <c r="D50" s="175"/>
      <c r="E50" s="175"/>
      <c r="F50" s="174">
        <v>14316.75</v>
      </c>
      <c r="G50" s="174">
        <f t="shared" si="0"/>
        <v>124.32245380702373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150</v>
      </c>
      <c r="B51" s="67" t="s">
        <v>151</v>
      </c>
      <c r="C51" s="64">
        <v>56507.839999999997</v>
      </c>
      <c r="D51" s="175"/>
      <c r="E51" s="175"/>
      <c r="F51" s="174">
        <v>47290.42</v>
      </c>
      <c r="G51" s="174">
        <f t="shared" si="0"/>
        <v>83.688245737228669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152</v>
      </c>
      <c r="B52" s="67" t="s">
        <v>153</v>
      </c>
      <c r="C52" s="64">
        <v>16855.990000000002</v>
      </c>
      <c r="D52" s="175"/>
      <c r="E52" s="175"/>
      <c r="F52" s="174">
        <v>18720.830000000002</v>
      </c>
      <c r="G52" s="174">
        <f t="shared" si="0"/>
        <v>111.06336679127122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154</v>
      </c>
      <c r="B53" s="67" t="s">
        <v>155</v>
      </c>
      <c r="C53" s="64">
        <v>2785.46</v>
      </c>
      <c r="D53" s="175"/>
      <c r="E53" s="175"/>
      <c r="F53" s="174">
        <v>2455.0700000000002</v>
      </c>
      <c r="G53" s="174">
        <f t="shared" si="0"/>
        <v>88.138763435841838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156</v>
      </c>
      <c r="B54" s="67" t="s">
        <v>157</v>
      </c>
      <c r="C54" s="64">
        <v>1954.56</v>
      </c>
      <c r="D54" s="175"/>
      <c r="E54" s="175"/>
      <c r="F54" s="174"/>
      <c r="G54" s="174">
        <f t="shared" si="0"/>
        <v>0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158</v>
      </c>
      <c r="B55" s="67" t="s">
        <v>145</v>
      </c>
      <c r="C55" s="64">
        <v>56766.14</v>
      </c>
      <c r="D55" s="175"/>
      <c r="E55" s="175"/>
      <c r="F55" s="174">
        <v>47804.93</v>
      </c>
      <c r="G55" s="174">
        <f t="shared" si="0"/>
        <v>84.213811261431545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159</v>
      </c>
      <c r="B56" s="182" t="s">
        <v>160</v>
      </c>
      <c r="C56" s="178">
        <f>+C57+C60</f>
        <v>13275.960000000001</v>
      </c>
      <c r="D56" s="161">
        <v>10660</v>
      </c>
      <c r="E56" s="161"/>
      <c r="F56" s="178">
        <f>+F57+F60</f>
        <v>10297.11</v>
      </c>
      <c r="G56" s="178">
        <f t="shared" si="0"/>
        <v>77.562074607034077</v>
      </c>
      <c r="H56" s="178">
        <f>+F56/D56*100</f>
        <v>96.595778611632284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382</v>
      </c>
      <c r="B57" s="180" t="s">
        <v>383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384</v>
      </c>
      <c r="B58" s="67" t="s">
        <v>385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386</v>
      </c>
      <c r="B59" s="67" t="s">
        <v>387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161</v>
      </c>
      <c r="B60" s="180" t="s">
        <v>162</v>
      </c>
      <c r="C60" s="178">
        <f>SUM(C61:C64)</f>
        <v>13275.960000000001</v>
      </c>
      <c r="D60" s="176"/>
      <c r="E60" s="176"/>
      <c r="F60" s="178">
        <f>SUM(F61:F64)</f>
        <v>10297.11</v>
      </c>
      <c r="G60" s="178">
        <f t="shared" si="0"/>
        <v>77.562074607034077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163</v>
      </c>
      <c r="B61" s="67" t="s">
        <v>164</v>
      </c>
      <c r="C61" s="64">
        <v>10546.12</v>
      </c>
      <c r="D61" s="175"/>
      <c r="E61" s="175"/>
      <c r="F61" s="174">
        <v>9767.49</v>
      </c>
      <c r="G61" s="174">
        <f t="shared" si="0"/>
        <v>92.616905553890902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388</v>
      </c>
      <c r="B62" s="67" t="s">
        <v>389</v>
      </c>
      <c r="C62" s="64">
        <v>415.62</v>
      </c>
      <c r="D62" s="175"/>
      <c r="E62" s="175"/>
      <c r="F62" s="174">
        <v>517.95000000000005</v>
      </c>
      <c r="G62" s="174">
        <f t="shared" si="0"/>
        <v>124.62104807275878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390</v>
      </c>
      <c r="B63" s="67" t="s">
        <v>391</v>
      </c>
      <c r="C63" s="64">
        <v>2314.2199999999998</v>
      </c>
      <c r="D63" s="175"/>
      <c r="E63" s="175"/>
      <c r="F63" s="174">
        <v>11.67</v>
      </c>
      <c r="G63" s="174">
        <f t="shared" si="0"/>
        <v>0.5042735781386386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392</v>
      </c>
      <c r="B64" s="67" t="s">
        <v>393</v>
      </c>
      <c r="C64" s="64"/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">
      <c r="A65" s="181" t="s">
        <v>165</v>
      </c>
      <c r="B65" s="182" t="s">
        <v>166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394</v>
      </c>
      <c r="B66" s="180" t="s">
        <v>395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396</v>
      </c>
      <c r="B67" s="67" t="s">
        <v>397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9" t="s">
        <v>167</v>
      </c>
      <c r="B68" s="180" t="s">
        <v>168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398</v>
      </c>
      <c r="B69" s="67" t="s">
        <v>399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169</v>
      </c>
      <c r="B70" s="67" t="s">
        <v>170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9" t="s">
        <v>171</v>
      </c>
      <c r="B71" s="180" t="s">
        <v>172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69" t="s">
        <v>173</v>
      </c>
      <c r="B72" s="67" t="s">
        <v>172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">
      <c r="A73" s="181" t="s">
        <v>174</v>
      </c>
      <c r="B73" s="182" t="s">
        <v>175</v>
      </c>
      <c r="C73" s="178">
        <f>+C74+C76+C78+C80+C83+C85</f>
        <v>48019.97</v>
      </c>
      <c r="D73" s="161">
        <v>15721</v>
      </c>
      <c r="E73" s="161"/>
      <c r="F73" s="178">
        <f>+F74+F76+F78+F80+F83+F85</f>
        <v>15721.34</v>
      </c>
      <c r="G73" s="178">
        <f t="shared" ref="G73:G136" si="1">+F73/C73*100</f>
        <v>32.739170807478644</v>
      </c>
      <c r="H73" s="178">
        <f>+F73/D73*100</f>
        <v>100.00216271229564</v>
      </c>
      <c r="I73" s="169"/>
      <c r="J73" s="169"/>
      <c r="K73" s="169"/>
      <c r="L73" s="169"/>
      <c r="M73" s="169"/>
      <c r="N73" s="169"/>
      <c r="O73" s="169"/>
    </row>
    <row r="74" spans="1:15" x14ac:dyDescent="0.2">
      <c r="A74" s="179" t="s">
        <v>176</v>
      </c>
      <c r="B74" s="180" t="s">
        <v>177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69" t="s">
        <v>178</v>
      </c>
      <c r="B75" s="67" t="s">
        <v>179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9" t="s">
        <v>400</v>
      </c>
      <c r="B76" s="180" t="s">
        <v>401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x14ac:dyDescent="0.2">
      <c r="A77" s="69" t="s">
        <v>402</v>
      </c>
      <c r="B77" s="67" t="s">
        <v>403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">
      <c r="A78" s="179" t="s">
        <v>180</v>
      </c>
      <c r="B78" s="180" t="s">
        <v>181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">
      <c r="A79" s="69" t="s">
        <v>182</v>
      </c>
      <c r="B79" s="67" t="s">
        <v>183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">
      <c r="A80" s="179" t="s">
        <v>184</v>
      </c>
      <c r="B80" s="180" t="s">
        <v>185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69" t="s">
        <v>186</v>
      </c>
      <c r="B81" s="67" t="s">
        <v>187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188</v>
      </c>
      <c r="B82" s="67" t="s">
        <v>189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">
      <c r="A83" s="179" t="s">
        <v>190</v>
      </c>
      <c r="B83" s="180" t="s">
        <v>191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">
      <c r="A84" s="69" t="s">
        <v>192</v>
      </c>
      <c r="B84" s="67" t="s">
        <v>193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">
      <c r="A85" s="179" t="s">
        <v>194</v>
      </c>
      <c r="B85" s="180" t="s">
        <v>195</v>
      </c>
      <c r="C85" s="178">
        <f>SUM(C86:C89)</f>
        <v>48019.97</v>
      </c>
      <c r="D85" s="176"/>
      <c r="E85" s="176"/>
      <c r="F85" s="178">
        <f>SUM(F86:F89)</f>
        <v>15721.34</v>
      </c>
      <c r="G85" s="178">
        <f t="shared" si="1"/>
        <v>32.739170807478644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x14ac:dyDescent="0.2">
      <c r="A86" s="69" t="s">
        <v>196</v>
      </c>
      <c r="B86" s="67" t="s">
        <v>197</v>
      </c>
      <c r="C86" s="64"/>
      <c r="D86" s="175"/>
      <c r="E86" s="175"/>
      <c r="F86" s="174">
        <v>15721.34</v>
      </c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198</v>
      </c>
      <c r="B87" s="67" t="s">
        <v>199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404</v>
      </c>
      <c r="B88" s="67" t="s">
        <v>291</v>
      </c>
      <c r="C88" s="64">
        <v>48019.97</v>
      </c>
      <c r="D88" s="176"/>
      <c r="E88" s="176"/>
      <c r="F88" s="174"/>
      <c r="G88" s="174">
        <f t="shared" si="1"/>
        <v>0</v>
      </c>
      <c r="H88" s="17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200</v>
      </c>
      <c r="B89" s="67" t="s">
        <v>201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202</v>
      </c>
      <c r="B90" s="182" t="s">
        <v>203</v>
      </c>
      <c r="C90" s="178">
        <f>+C91+C94</f>
        <v>11530.26</v>
      </c>
      <c r="D90" s="161">
        <v>11100</v>
      </c>
      <c r="E90" s="161"/>
      <c r="F90" s="178">
        <f>+F91+F94</f>
        <v>7647.84</v>
      </c>
      <c r="G90" s="178">
        <f t="shared" si="1"/>
        <v>66.328426245375212</v>
      </c>
      <c r="H90" s="178">
        <f>+F90/D90*100</f>
        <v>68.89945945945945</v>
      </c>
      <c r="I90" s="169"/>
      <c r="J90" s="169"/>
      <c r="K90" s="169"/>
      <c r="L90" s="169"/>
      <c r="M90" s="169"/>
      <c r="N90" s="169"/>
      <c r="O90" s="169"/>
    </row>
    <row r="91" spans="1:15" x14ac:dyDescent="0.2">
      <c r="A91" s="179" t="s">
        <v>405</v>
      </c>
      <c r="B91" s="180" t="s">
        <v>406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5.5" x14ac:dyDescent="0.2">
      <c r="A92" s="69" t="s">
        <v>407</v>
      </c>
      <c r="B92" s="67" t="s">
        <v>408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409</v>
      </c>
      <c r="B93" s="67" t="s">
        <v>410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">
      <c r="A94" s="179" t="s">
        <v>204</v>
      </c>
      <c r="B94" s="180" t="s">
        <v>205</v>
      </c>
      <c r="C94" s="178">
        <f>SUM(C95:C97)</f>
        <v>11530.26</v>
      </c>
      <c r="D94" s="176"/>
      <c r="E94" s="176"/>
      <c r="F94" s="178">
        <f>SUM(F95:F97)</f>
        <v>7647.84</v>
      </c>
      <c r="G94" s="178">
        <f t="shared" si="1"/>
        <v>66.328426245375212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206</v>
      </c>
      <c r="B95" s="67" t="s">
        <v>207</v>
      </c>
      <c r="C95" s="174">
        <v>11530.26</v>
      </c>
      <c r="D95" s="176"/>
      <c r="E95" s="176"/>
      <c r="F95" s="174">
        <v>7647.84</v>
      </c>
      <c r="G95" s="174">
        <f t="shared" si="1"/>
        <v>66.328426245375212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411</v>
      </c>
      <c r="B96" s="67" t="s">
        <v>412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413</v>
      </c>
      <c r="B97" s="67" t="s">
        <v>414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">
      <c r="A98" s="181" t="s">
        <v>208</v>
      </c>
      <c r="B98" s="182" t="s">
        <v>209</v>
      </c>
      <c r="C98" s="178">
        <f>+C99+C103+C107</f>
        <v>3523.22</v>
      </c>
      <c r="D98" s="161">
        <v>3000</v>
      </c>
      <c r="E98" s="161"/>
      <c r="F98" s="178">
        <f>+F99+F103+F107</f>
        <v>1792.72</v>
      </c>
      <c r="G98" s="178">
        <f t="shared" si="1"/>
        <v>50.882999074710064</v>
      </c>
      <c r="H98" s="178">
        <f>+F98/D98*100</f>
        <v>59.757333333333328</v>
      </c>
      <c r="I98" s="169"/>
      <c r="J98" s="169"/>
      <c r="K98" s="169"/>
      <c r="L98" s="169"/>
      <c r="M98" s="169"/>
      <c r="N98" s="169"/>
      <c r="O98" s="169"/>
    </row>
    <row r="99" spans="1:15" x14ac:dyDescent="0.2">
      <c r="A99" s="179" t="s">
        <v>210</v>
      </c>
      <c r="B99" s="180" t="s">
        <v>211</v>
      </c>
      <c r="C99" s="178">
        <f>SUM(C100:C102)</f>
        <v>2527.2199999999998</v>
      </c>
      <c r="D99" s="176"/>
      <c r="E99" s="176"/>
      <c r="F99" s="178">
        <f>SUM(F100:F102)</f>
        <v>1792.72</v>
      </c>
      <c r="G99" s="178">
        <f t="shared" si="1"/>
        <v>70.936443997752477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">
      <c r="A100" s="69" t="s">
        <v>212</v>
      </c>
      <c r="B100" s="67" t="s">
        <v>213</v>
      </c>
      <c r="C100" s="174">
        <v>2527.2199999999998</v>
      </c>
      <c r="D100" s="176"/>
      <c r="E100" s="176"/>
      <c r="F100" s="174">
        <v>1792.72</v>
      </c>
      <c r="G100" s="174">
        <f t="shared" si="1"/>
        <v>70.936443997752477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415</v>
      </c>
      <c r="B101" s="67" t="s">
        <v>416</v>
      </c>
      <c r="C101" s="174"/>
      <c r="D101" s="176"/>
      <c r="E101" s="176"/>
      <c r="F101" s="174"/>
      <c r="G101" s="174" t="e">
        <f t="shared" si="1"/>
        <v>#DIV/0!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214</v>
      </c>
      <c r="B102" s="67" t="s">
        <v>215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9" t="s">
        <v>216</v>
      </c>
      <c r="B103" s="180" t="s">
        <v>217</v>
      </c>
      <c r="C103" s="178">
        <f>SUM(C104:C106)</f>
        <v>996</v>
      </c>
      <c r="D103" s="176"/>
      <c r="E103" s="176"/>
      <c r="F103" s="178">
        <f>SUM(F104:F106)</f>
        <v>0</v>
      </c>
      <c r="G103" s="178">
        <f t="shared" si="1"/>
        <v>0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">
      <c r="A104" s="69" t="s">
        <v>218</v>
      </c>
      <c r="B104" s="67" t="s">
        <v>219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417</v>
      </c>
      <c r="B105" s="67" t="s">
        <v>418</v>
      </c>
      <c r="C105" s="64">
        <v>996</v>
      </c>
      <c r="D105" s="176"/>
      <c r="E105" s="176"/>
      <c r="F105" s="64"/>
      <c r="G105" s="174">
        <f t="shared" si="1"/>
        <v>0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220</v>
      </c>
      <c r="B106" s="67" t="s">
        <v>221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9" t="s">
        <v>222</v>
      </c>
      <c r="B107" s="180" t="s">
        <v>223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">
      <c r="A108" s="69" t="s">
        <v>419</v>
      </c>
      <c r="B108" s="67" t="s">
        <v>420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421</v>
      </c>
      <c r="B109" s="67" t="s">
        <v>422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423</v>
      </c>
      <c r="B110" s="67" t="s">
        <v>424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224</v>
      </c>
      <c r="B111" s="67" t="s">
        <v>225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425</v>
      </c>
      <c r="B112" s="67" t="s">
        <v>332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56</v>
      </c>
      <c r="B113" s="194" t="s">
        <v>226</v>
      </c>
      <c r="C113" s="195">
        <f>+C114+C121+C148+C151+C154</f>
        <v>124592.44</v>
      </c>
      <c r="D113" s="196">
        <f>+D114+D121+D148+D151+D154</f>
        <v>297095</v>
      </c>
      <c r="E113" s="196">
        <f>+E114+E121+E148+E151+E154</f>
        <v>0</v>
      </c>
      <c r="F113" s="195">
        <f>+F114+F121+F148+F151+F154</f>
        <v>36313.18</v>
      </c>
      <c r="G113" s="195">
        <f t="shared" si="1"/>
        <v>29.145572556408716</v>
      </c>
      <c r="H113" s="195">
        <f>+F113/D113*100</f>
        <v>12.222750298725996</v>
      </c>
      <c r="I113" s="166"/>
      <c r="J113" s="166"/>
      <c r="K113" s="166"/>
      <c r="L113" s="166"/>
      <c r="M113" s="166"/>
      <c r="N113" s="166"/>
      <c r="O113" s="166"/>
    </row>
    <row r="114" spans="1:15" x14ac:dyDescent="0.2">
      <c r="A114" s="181" t="s">
        <v>58</v>
      </c>
      <c r="B114" s="182" t="s">
        <v>227</v>
      </c>
      <c r="C114" s="178">
        <f>+C115+C117</f>
        <v>0</v>
      </c>
      <c r="D114" s="161"/>
      <c r="E114" s="161"/>
      <c r="F114" s="178">
        <f>+F115+F117</f>
        <v>0</v>
      </c>
      <c r="G114" s="178" t="e">
        <f t="shared" si="1"/>
        <v>#DIV/0!</v>
      </c>
      <c r="H114" s="178" t="e">
        <f>+F114/D114*100</f>
        <v>#DIV/0!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426</v>
      </c>
      <c r="B115" s="180" t="s">
        <v>427</v>
      </c>
      <c r="C115" s="178">
        <f>+C116</f>
        <v>0</v>
      </c>
      <c r="D115" s="176"/>
      <c r="E115" s="176"/>
      <c r="F115" s="178">
        <f>+F116</f>
        <v>0</v>
      </c>
      <c r="G115" s="178" t="e">
        <f t="shared" si="1"/>
        <v>#DIV/0!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428</v>
      </c>
      <c r="B116" s="67" t="s">
        <v>343</v>
      </c>
      <c r="C116" s="64"/>
      <c r="D116" s="176"/>
      <c r="E116" s="176"/>
      <c r="F116" s="174"/>
      <c r="G116" s="174" t="e">
        <f t="shared" si="1"/>
        <v>#DIV/0!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228</v>
      </c>
      <c r="B117" s="180" t="s">
        <v>229</v>
      </c>
      <c r="C117" s="178">
        <f>+C118+C119+C120</f>
        <v>0</v>
      </c>
      <c r="D117" s="176"/>
      <c r="E117" s="176"/>
      <c r="F117" s="178">
        <f>+F118+F119+F120</f>
        <v>0</v>
      </c>
      <c r="G117" s="178" t="e">
        <f t="shared" si="1"/>
        <v>#DIV/0!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230</v>
      </c>
      <c r="B118" s="67" t="s">
        <v>231</v>
      </c>
      <c r="C118" s="64"/>
      <c r="D118" s="176"/>
      <c r="E118" s="176"/>
      <c r="F118" s="174"/>
      <c r="G118" s="174" t="e">
        <f t="shared" si="1"/>
        <v>#DIV/0!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429</v>
      </c>
      <c r="B119" s="67" t="s">
        <v>347</v>
      </c>
      <c r="C119" s="64"/>
      <c r="D119" s="176"/>
      <c r="E119" s="176"/>
      <c r="F119" s="174"/>
      <c r="G119" s="174" t="e">
        <f t="shared" si="1"/>
        <v>#DIV/0!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430</v>
      </c>
      <c r="B120" s="67" t="s">
        <v>431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1" t="s">
        <v>232</v>
      </c>
      <c r="B121" s="182" t="s">
        <v>233</v>
      </c>
      <c r="C121" s="178">
        <f>+C122+C126+C134+C137+C141+C144</f>
        <v>124592.44</v>
      </c>
      <c r="D121" s="161">
        <v>297095</v>
      </c>
      <c r="E121" s="161"/>
      <c r="F121" s="178">
        <f>+F122+F126+F134+F137+F141+F144</f>
        <v>36313.18</v>
      </c>
      <c r="G121" s="178">
        <f t="shared" si="1"/>
        <v>29.145572556408716</v>
      </c>
      <c r="H121" s="178">
        <f>+F121/D121*100</f>
        <v>12.222750298725996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234</v>
      </c>
      <c r="B122" s="180" t="s">
        <v>235</v>
      </c>
      <c r="C122" s="178">
        <f>SUM(C123:C125)</f>
        <v>0</v>
      </c>
      <c r="D122" s="176"/>
      <c r="E122" s="176"/>
      <c r="F122" s="178">
        <f>SUM(F123:F125)</f>
        <v>0</v>
      </c>
      <c r="G122" s="178" t="e">
        <f t="shared" si="1"/>
        <v>#DIV/0!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432</v>
      </c>
      <c r="B123" s="67" t="s">
        <v>353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236</v>
      </c>
      <c r="B124" s="67" t="s">
        <v>237</v>
      </c>
      <c r="C124" s="64"/>
      <c r="D124" s="176"/>
      <c r="E124" s="176"/>
      <c r="F124" s="174"/>
      <c r="G124" s="174" t="e">
        <f t="shared" si="1"/>
        <v>#DIV/0!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433</v>
      </c>
      <c r="B125" s="67" t="s">
        <v>434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238</v>
      </c>
      <c r="B126" s="180" t="s">
        <v>239</v>
      </c>
      <c r="C126" s="178">
        <v>107300.97</v>
      </c>
      <c r="D126" s="176"/>
      <c r="E126" s="176"/>
      <c r="F126" s="178">
        <f>SUM(F127:F133)</f>
        <v>24634.050000000003</v>
      </c>
      <c r="G126" s="178">
        <f t="shared" si="1"/>
        <v>22.957900566975304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240</v>
      </c>
      <c r="B127" s="67" t="s">
        <v>241</v>
      </c>
      <c r="C127" s="64">
        <v>62988.06</v>
      </c>
      <c r="D127" s="176"/>
      <c r="E127" s="176"/>
      <c r="F127" s="174">
        <v>18454.22</v>
      </c>
      <c r="G127" s="174">
        <f t="shared" si="1"/>
        <v>29.297965360419102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435</v>
      </c>
      <c r="B128" s="67" t="s">
        <v>436</v>
      </c>
      <c r="C128" s="64">
        <v>18646.03</v>
      </c>
      <c r="D128" s="176"/>
      <c r="E128" s="176"/>
      <c r="F128" s="174">
        <v>4505</v>
      </c>
      <c r="G128" s="174">
        <f t="shared" si="1"/>
        <v>24.160639020745972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437</v>
      </c>
      <c r="B129" s="67" t="s">
        <v>438</v>
      </c>
      <c r="C129" s="64">
        <v>23676.62</v>
      </c>
      <c r="D129" s="176"/>
      <c r="E129" s="176"/>
      <c r="F129" s="174"/>
      <c r="G129" s="174">
        <f t="shared" si="1"/>
        <v>0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242</v>
      </c>
      <c r="B130" s="67" t="s">
        <v>243</v>
      </c>
      <c r="C130" s="64"/>
      <c r="D130" s="176"/>
      <c r="E130" s="176"/>
      <c r="F130" s="174"/>
      <c r="G130" s="174" t="e">
        <f t="shared" si="1"/>
        <v>#DIV/0!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439</v>
      </c>
      <c r="B131" s="67" t="s">
        <v>440</v>
      </c>
      <c r="C131" s="64"/>
      <c r="D131" s="176"/>
      <c r="E131" s="176"/>
      <c r="F131" s="174"/>
      <c r="G131" s="174" t="e">
        <f t="shared" si="1"/>
        <v>#DIV/0!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441</v>
      </c>
      <c r="B132" s="67" t="s">
        <v>359</v>
      </c>
      <c r="C132" s="64">
        <v>664.26</v>
      </c>
      <c r="D132" s="176"/>
      <c r="E132" s="176"/>
      <c r="F132" s="174">
        <v>772.22</v>
      </c>
      <c r="G132" s="174">
        <f t="shared" si="1"/>
        <v>116.25267214644867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442</v>
      </c>
      <c r="B133" s="67" t="s">
        <v>361</v>
      </c>
      <c r="C133" s="64">
        <v>358.35</v>
      </c>
      <c r="D133" s="176"/>
      <c r="E133" s="176"/>
      <c r="F133" s="174">
        <v>902.61</v>
      </c>
      <c r="G133" s="174">
        <f t="shared" si="1"/>
        <v>251.87944746755963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443</v>
      </c>
      <c r="B134" s="180" t="s">
        <v>444</v>
      </c>
      <c r="C134" s="178">
        <f>+C135+C136</f>
        <v>0</v>
      </c>
      <c r="D134" s="176"/>
      <c r="E134" s="176"/>
      <c r="F134" s="178">
        <f>+F135+F136</f>
        <v>0</v>
      </c>
      <c r="G134" s="178" t="e">
        <f t="shared" si="1"/>
        <v>#DIV/0!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445</v>
      </c>
      <c r="B135" s="67" t="s">
        <v>365</v>
      </c>
      <c r="C135" s="64"/>
      <c r="D135" s="176"/>
      <c r="E135" s="176"/>
      <c r="F135" s="174"/>
      <c r="G135" s="174" t="e">
        <f t="shared" si="1"/>
        <v>#DIV/0!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446</v>
      </c>
      <c r="B136" s="67" t="s">
        <v>367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9" t="s">
        <v>447</v>
      </c>
      <c r="B137" s="180" t="s">
        <v>448</v>
      </c>
      <c r="C137" s="178">
        <f>+C138+C139+C140</f>
        <v>17291.47</v>
      </c>
      <c r="D137" s="176"/>
      <c r="E137" s="176"/>
      <c r="F137" s="178">
        <f>+F138+F139+F140</f>
        <v>11679.13</v>
      </c>
      <c r="G137" s="178">
        <f t="shared" ref="G137:G157" si="2">+F137/C137*100</f>
        <v>67.542724823279912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449</v>
      </c>
      <c r="B138" s="67" t="s">
        <v>450</v>
      </c>
      <c r="C138" s="64">
        <v>17291.47</v>
      </c>
      <c r="D138" s="176"/>
      <c r="E138" s="176"/>
      <c r="F138" s="174">
        <v>11679.13</v>
      </c>
      <c r="G138" s="174">
        <f t="shared" si="2"/>
        <v>67.542724823279912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451</v>
      </c>
      <c r="B139" s="67" t="s">
        <v>452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453</v>
      </c>
      <c r="B140" s="67" t="s">
        <v>454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455</v>
      </c>
      <c r="B141" s="180" t="s">
        <v>456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457</v>
      </c>
      <c r="B142" s="67" t="s">
        <v>458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459</v>
      </c>
      <c r="B143" s="67" t="s">
        <v>371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244</v>
      </c>
      <c r="B144" s="180" t="s">
        <v>245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246</v>
      </c>
      <c r="B145" s="67" t="s">
        <v>247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460</v>
      </c>
      <c r="B146" s="67" t="s">
        <v>461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462</v>
      </c>
      <c r="B147" s="67" t="s">
        <v>463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59</v>
      </c>
      <c r="B148" s="182" t="s">
        <v>464</v>
      </c>
      <c r="C148" s="178">
        <f>+C149</f>
        <v>0</v>
      </c>
      <c r="D148" s="161"/>
      <c r="E148" s="161"/>
      <c r="F148" s="178">
        <f>+F149</f>
        <v>0</v>
      </c>
      <c r="G148" s="178" t="e">
        <f t="shared" si="2"/>
        <v>#DIV/0!</v>
      </c>
      <c r="H148" s="178" t="e">
        <f>+F148/D148*100</f>
        <v>#DIV/0!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465</v>
      </c>
      <c r="B149" s="180" t="s">
        <v>466</v>
      </c>
      <c r="C149" s="178">
        <f>+C150</f>
        <v>0</v>
      </c>
      <c r="D149" s="176"/>
      <c r="E149" s="176"/>
      <c r="F149" s="178">
        <f>+F150</f>
        <v>0</v>
      </c>
      <c r="G149" s="178" t="e">
        <f t="shared" si="2"/>
        <v>#DIV/0!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69" t="s">
        <v>467</v>
      </c>
      <c r="B150" s="67" t="s">
        <v>468</v>
      </c>
      <c r="C150" s="174"/>
      <c r="D150" s="176"/>
      <c r="E150" s="176"/>
      <c r="F150" s="174"/>
      <c r="G150" s="174" t="e">
        <f t="shared" si="2"/>
        <v>#DIV/0!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1" t="s">
        <v>469</v>
      </c>
      <c r="B151" s="182" t="s">
        <v>470</v>
      </c>
      <c r="C151" s="178">
        <f>+C152</f>
        <v>0</v>
      </c>
      <c r="D151" s="161"/>
      <c r="E151" s="161"/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471</v>
      </c>
      <c r="B152" s="180" t="s">
        <v>472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473</v>
      </c>
      <c r="B153" s="67" t="s">
        <v>474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1" t="s">
        <v>248</v>
      </c>
      <c r="B154" s="182" t="s">
        <v>249</v>
      </c>
      <c r="C154" s="178">
        <f>+C155+C157+C159+C161</f>
        <v>0</v>
      </c>
      <c r="D154" s="161"/>
      <c r="E154" s="161"/>
      <c r="F154" s="178">
        <f>+F155+F157+F159+F161</f>
        <v>0</v>
      </c>
      <c r="G154" s="178" t="e">
        <f t="shared" si="2"/>
        <v>#DIV/0!</v>
      </c>
      <c r="H154" s="178" t="e">
        <f>+F154/D154*100</f>
        <v>#DIV/0!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250</v>
      </c>
      <c r="B155" s="180" t="s">
        <v>251</v>
      </c>
      <c r="C155" s="178">
        <f>+C156</f>
        <v>0</v>
      </c>
      <c r="D155" s="176"/>
      <c r="E155" s="176"/>
      <c r="F155" s="178">
        <f>+F156</f>
        <v>0</v>
      </c>
      <c r="G155" s="178" t="e">
        <f t="shared" si="2"/>
        <v>#DIV/0!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252</v>
      </c>
      <c r="B156" s="67" t="s">
        <v>251</v>
      </c>
      <c r="C156" s="64"/>
      <c r="D156" s="176"/>
      <c r="E156" s="176"/>
      <c r="F156" s="64"/>
      <c r="G156" s="174" t="e">
        <f t="shared" si="2"/>
        <v>#DIV/0!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475</v>
      </c>
      <c r="B157" s="180" t="s">
        <v>476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477</v>
      </c>
      <c r="B158" s="67" t="s">
        <v>476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478</v>
      </c>
      <c r="B159" s="180" t="s">
        <v>479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480</v>
      </c>
      <c r="B160" s="67" t="s">
        <v>479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9" t="s">
        <v>481</v>
      </c>
      <c r="B161" s="180" t="s">
        <v>482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">
      <c r="A162" s="69" t="s">
        <v>483</v>
      </c>
      <c r="B162" s="67" t="s">
        <v>482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550</v>
      </c>
    </row>
    <row r="167" spans="1:15" x14ac:dyDescent="0.2">
      <c r="A167" s="32" t="s">
        <v>544</v>
      </c>
    </row>
    <row r="168" spans="1:15" x14ac:dyDescent="0.2">
      <c r="A168" s="32" t="s">
        <v>545</v>
      </c>
    </row>
    <row r="169" spans="1:15" x14ac:dyDescent="0.2">
      <c r="A169" s="32" t="s">
        <v>546</v>
      </c>
    </row>
    <row r="170" spans="1:15" x14ac:dyDescent="0.2">
      <c r="A170" s="32" t="s">
        <v>547</v>
      </c>
    </row>
    <row r="171" spans="1:15" x14ac:dyDescent="0.2">
      <c r="A171" s="32" t="s">
        <v>548</v>
      </c>
    </row>
    <row r="172" spans="1:15" x14ac:dyDescent="0.2">
      <c r="A172" s="32" t="s">
        <v>549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37" sqref="F3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97" t="s">
        <v>52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96" t="s">
        <v>3</v>
      </c>
      <c r="B7" s="296"/>
      <c r="C7" s="162" t="s">
        <v>568</v>
      </c>
      <c r="D7" s="162" t="s">
        <v>563</v>
      </c>
      <c r="E7" s="162" t="s">
        <v>564</v>
      </c>
      <c r="F7" s="162" t="s">
        <v>569</v>
      </c>
      <c r="G7" s="86" t="s">
        <v>259</v>
      </c>
      <c r="H7" s="86" t="s">
        <v>575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95">
        <v>1</v>
      </c>
      <c r="B8" s="295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28</v>
      </c>
      <c r="B10" s="187" t="s">
        <v>25</v>
      </c>
      <c r="C10" s="188">
        <f>+C11+C13+C15+C17+C23+C25</f>
        <v>4791491.13</v>
      </c>
      <c r="D10" s="189">
        <f>+D11+D13+D15+D17+D23+D25</f>
        <v>5335574</v>
      </c>
      <c r="E10" s="189">
        <f>+E11+E13+E15+E17+E23+E25</f>
        <v>0</v>
      </c>
      <c r="F10" s="188">
        <f>+F11+F13+F15+F17+F23+F25</f>
        <v>5349074.3600000003</v>
      </c>
      <c r="G10" s="188">
        <f>+F10/C10*100</f>
        <v>111.63694588744862</v>
      </c>
      <c r="H10" s="188">
        <f>+F10/D10*100</f>
        <v>100.2530254476838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53</v>
      </c>
      <c r="B11" s="184" t="s">
        <v>54</v>
      </c>
      <c r="C11" s="185">
        <f>+C12</f>
        <v>3552967.46</v>
      </c>
      <c r="D11" s="186">
        <f t="shared" ref="D11" si="0">+D12</f>
        <v>4455442</v>
      </c>
      <c r="E11" s="186">
        <f t="shared" ref="E11" si="1">+E12</f>
        <v>0</v>
      </c>
      <c r="F11" s="185">
        <f t="shared" ref="F11" si="2">+F12</f>
        <v>4377325.6100000003</v>
      </c>
      <c r="G11" s="185">
        <f t="shared" ref="G11:G46" si="3">+F11/C11*100</f>
        <v>123.20196172018983</v>
      </c>
      <c r="H11" s="188">
        <f t="shared" ref="H11:H46" si="4">+F11/D11*100</f>
        <v>98.246719629612514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55</v>
      </c>
      <c r="B12" s="93" t="s">
        <v>54</v>
      </c>
      <c r="C12" s="91">
        <v>3552967.46</v>
      </c>
      <c r="D12" s="91">
        <v>4455442</v>
      </c>
      <c r="E12" s="91"/>
      <c r="F12" s="91">
        <v>4377325.6100000003</v>
      </c>
      <c r="G12" s="174">
        <f t="shared" si="3"/>
        <v>123.20196172018983</v>
      </c>
      <c r="H12" s="188">
        <f t="shared" si="4"/>
        <v>98.246719629612514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80</v>
      </c>
      <c r="B13" s="184" t="s">
        <v>484</v>
      </c>
      <c r="C13" s="185">
        <f>+C14</f>
        <v>99297.63</v>
      </c>
      <c r="D13" s="186">
        <f t="shared" ref="D13" si="5">+D14</f>
        <v>147875</v>
      </c>
      <c r="E13" s="186">
        <f t="shared" ref="E13" si="6">+E14</f>
        <v>0</v>
      </c>
      <c r="F13" s="185">
        <f t="shared" ref="F13" si="7">+F14</f>
        <v>130687.17</v>
      </c>
      <c r="G13" s="185">
        <f t="shared" si="3"/>
        <v>131.61157018551197</v>
      </c>
      <c r="H13" s="188">
        <f t="shared" si="4"/>
        <v>88.376784446322915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82</v>
      </c>
      <c r="B14" s="93" t="s">
        <v>484</v>
      </c>
      <c r="C14" s="91">
        <v>99297.63</v>
      </c>
      <c r="D14" s="94">
        <v>147875</v>
      </c>
      <c r="E14" s="94"/>
      <c r="F14" s="91">
        <v>130687.17</v>
      </c>
      <c r="G14" s="174">
        <f t="shared" si="3"/>
        <v>131.61157018551197</v>
      </c>
      <c r="H14" s="188">
        <f t="shared" si="4"/>
        <v>88.376784446322915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56</v>
      </c>
      <c r="B15" s="184" t="s">
        <v>57</v>
      </c>
      <c r="C15" s="185">
        <f>+C16</f>
        <v>695001.99</v>
      </c>
      <c r="D15" s="186">
        <f t="shared" ref="D15" si="8">+D16</f>
        <v>550000</v>
      </c>
      <c r="E15" s="186">
        <f t="shared" ref="E15" si="9">+E16</f>
        <v>0</v>
      </c>
      <c r="F15" s="185">
        <f t="shared" ref="F15" si="10">+F16</f>
        <v>604726.63</v>
      </c>
      <c r="G15" s="185">
        <f t="shared" si="3"/>
        <v>87.010776760509714</v>
      </c>
      <c r="H15" s="188">
        <f t="shared" si="4"/>
        <v>109.95029636363635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59</v>
      </c>
      <c r="B16" s="93" t="s">
        <v>60</v>
      </c>
      <c r="C16" s="91">
        <v>695001.99</v>
      </c>
      <c r="D16" s="94">
        <v>550000</v>
      </c>
      <c r="E16" s="94"/>
      <c r="F16" s="91">
        <v>604726.63</v>
      </c>
      <c r="G16" s="174">
        <f t="shared" si="3"/>
        <v>87.010776760509714</v>
      </c>
      <c r="H16" s="188">
        <f t="shared" si="4"/>
        <v>109.95029636363635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61</v>
      </c>
      <c r="B17" s="184" t="s">
        <v>62</v>
      </c>
      <c r="C17" s="185">
        <f>SUM(C18:C22)</f>
        <v>440426.64</v>
      </c>
      <c r="D17" s="186">
        <f>SUM(D18:D22)</f>
        <v>159319</v>
      </c>
      <c r="E17" s="186">
        <f>SUM(E18:E22)</f>
        <v>0</v>
      </c>
      <c r="F17" s="185">
        <f>SUM(F18:F22)</f>
        <v>232151.45</v>
      </c>
      <c r="G17" s="185">
        <f t="shared" si="3"/>
        <v>52.71058308371174</v>
      </c>
      <c r="H17" s="188">
        <f t="shared" si="4"/>
        <v>145.71485510202803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63</v>
      </c>
      <c r="B18" s="93" t="s">
        <v>64</v>
      </c>
      <c r="C18" s="91">
        <v>162785.82</v>
      </c>
      <c r="D18" s="94">
        <v>84193</v>
      </c>
      <c r="E18" s="94"/>
      <c r="F18" s="91">
        <v>97462.88</v>
      </c>
      <c r="G18" s="174">
        <f t="shared" si="3"/>
        <v>59.871848788794992</v>
      </c>
      <c r="H18" s="188">
        <f t="shared" si="4"/>
        <v>115.76126281282293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74</v>
      </c>
      <c r="B19" s="93" t="s">
        <v>75</v>
      </c>
      <c r="C19" s="91">
        <v>277640.82</v>
      </c>
      <c r="D19" s="94">
        <v>75126</v>
      </c>
      <c r="E19" s="94"/>
      <c r="F19" s="91">
        <v>134688.57</v>
      </c>
      <c r="G19" s="174">
        <f t="shared" si="3"/>
        <v>48.511803847863582</v>
      </c>
      <c r="H19" s="188">
        <f t="shared" si="4"/>
        <v>179.28356361312996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65</v>
      </c>
      <c r="B20" s="93" t="s">
        <v>66</v>
      </c>
      <c r="C20" s="91"/>
      <c r="D20" s="94"/>
      <c r="E20" s="94"/>
      <c r="F20" s="91"/>
      <c r="G20" s="174" t="e">
        <f t="shared" si="3"/>
        <v>#DIV/0!</v>
      </c>
      <c r="H20" s="188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67</v>
      </c>
      <c r="B21" s="93" t="s">
        <v>68</v>
      </c>
      <c r="C21" s="91"/>
      <c r="D21" s="94"/>
      <c r="E21" s="94"/>
      <c r="F21" s="91"/>
      <c r="G21" s="174" t="e">
        <f t="shared" si="3"/>
        <v>#DIV/0!</v>
      </c>
      <c r="H21" s="188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69</v>
      </c>
      <c r="B22" s="93" t="s">
        <v>70</v>
      </c>
      <c r="C22" s="91"/>
      <c r="D22" s="94"/>
      <c r="E22" s="94"/>
      <c r="F22" s="91"/>
      <c r="G22" s="174" t="e">
        <f t="shared" si="3"/>
        <v>#DIV/0!</v>
      </c>
      <c r="H22" s="188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29</v>
      </c>
      <c r="B23" s="184" t="s">
        <v>485</v>
      </c>
      <c r="C23" s="185">
        <f>+C24</f>
        <v>2600</v>
      </c>
      <c r="D23" s="186">
        <f t="shared" ref="D23" si="11">+D24</f>
        <v>22643</v>
      </c>
      <c r="E23" s="186">
        <f t="shared" ref="E23" si="12">+E24</f>
        <v>0</v>
      </c>
      <c r="F23" s="185">
        <f t="shared" ref="F23" si="13">+F24</f>
        <v>3793.75</v>
      </c>
      <c r="G23" s="185">
        <f t="shared" si="3"/>
        <v>145.91346153846155</v>
      </c>
      <c r="H23" s="188">
        <f t="shared" si="4"/>
        <v>16.754626153778212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31</v>
      </c>
      <c r="B24" s="93" t="s">
        <v>485</v>
      </c>
      <c r="C24" s="91">
        <v>2600</v>
      </c>
      <c r="D24" s="94">
        <v>22643</v>
      </c>
      <c r="E24" s="94"/>
      <c r="F24" s="91">
        <v>3793.75</v>
      </c>
      <c r="G24" s="174">
        <f t="shared" si="3"/>
        <v>145.91346153846155</v>
      </c>
      <c r="H24" s="188">
        <f t="shared" si="4"/>
        <v>16.754626153778212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336</v>
      </c>
      <c r="B25" s="184" t="s">
        <v>486</v>
      </c>
      <c r="C25" s="185">
        <f>+C26</f>
        <v>1197.4100000000001</v>
      </c>
      <c r="D25" s="186">
        <f t="shared" ref="D25" si="14">+D26</f>
        <v>295</v>
      </c>
      <c r="E25" s="186">
        <f t="shared" ref="E25" si="15">+E26</f>
        <v>0</v>
      </c>
      <c r="F25" s="185">
        <f t="shared" ref="F25" si="16">+F26</f>
        <v>389.75</v>
      </c>
      <c r="G25" s="185">
        <f t="shared" si="3"/>
        <v>32.549419163026869</v>
      </c>
      <c r="H25" s="188">
        <f t="shared" si="4"/>
        <v>132.11864406779659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338</v>
      </c>
      <c r="B26" s="93" t="s">
        <v>486</v>
      </c>
      <c r="C26" s="91">
        <v>1197.4100000000001</v>
      </c>
      <c r="D26" s="94">
        <v>295</v>
      </c>
      <c r="E26" s="94"/>
      <c r="F26" s="91">
        <v>389.75</v>
      </c>
      <c r="G26" s="174">
        <f t="shared" si="3"/>
        <v>32.549419163026869</v>
      </c>
      <c r="H26" s="188">
        <f t="shared" si="4"/>
        <v>132.11864406779659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7" t="s">
        <v>71</v>
      </c>
      <c r="B27" s="187" t="s">
        <v>25</v>
      </c>
      <c r="C27" s="188">
        <f>+C28+C31+C33+C35+C41+C43+C45</f>
        <v>5209068.33</v>
      </c>
      <c r="D27" s="189">
        <f>+D28+D31+D33+D35+D41+D43+D45</f>
        <v>6203676</v>
      </c>
      <c r="E27" s="189">
        <f>+E28+E31+E33+E35+E41+E43+E45</f>
        <v>0</v>
      </c>
      <c r="F27" s="188">
        <f>+F28+F31+F33+F35+F41+F43+F45</f>
        <v>5565923.7000000002</v>
      </c>
      <c r="G27" s="188">
        <f t="shared" si="3"/>
        <v>106.85065634376119</v>
      </c>
      <c r="H27" s="188">
        <f t="shared" si="4"/>
        <v>89.719767763500229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3" t="s">
        <v>53</v>
      </c>
      <c r="B28" s="184" t="s">
        <v>54</v>
      </c>
      <c r="C28" s="185">
        <f>+C29+C30</f>
        <v>3552967.46</v>
      </c>
      <c r="D28" s="186">
        <f>+D29+D30</f>
        <v>4455442</v>
      </c>
      <c r="E28" s="186">
        <f>+E29+E30</f>
        <v>0</v>
      </c>
      <c r="F28" s="185">
        <f>+F29+F30</f>
        <v>4377325.6100000003</v>
      </c>
      <c r="G28" s="185">
        <f t="shared" si="3"/>
        <v>123.20196172018983</v>
      </c>
      <c r="H28" s="188">
        <f t="shared" si="4"/>
        <v>98.246719629612514</v>
      </c>
      <c r="I28" s="148"/>
      <c r="J28" s="148"/>
      <c r="K28" s="148"/>
      <c r="L28" s="148"/>
      <c r="M28" s="166"/>
      <c r="N28" s="166"/>
      <c r="O28" s="166"/>
    </row>
    <row r="29" spans="1:15" x14ac:dyDescent="0.2">
      <c r="A29" s="92" t="s">
        <v>55</v>
      </c>
      <c r="B29" s="93" t="s">
        <v>54</v>
      </c>
      <c r="C29" s="91">
        <v>3552967.46</v>
      </c>
      <c r="D29" s="94">
        <v>4455442</v>
      </c>
      <c r="E29" s="94"/>
      <c r="F29" s="91">
        <v>4377325.6100000003</v>
      </c>
      <c r="G29" s="174">
        <f t="shared" si="3"/>
        <v>123.20196172018983</v>
      </c>
      <c r="H29" s="188">
        <f t="shared" si="4"/>
        <v>98.246719629612514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72</v>
      </c>
      <c r="B30" s="93" t="s">
        <v>73</v>
      </c>
      <c r="C30" s="91"/>
      <c r="D30" s="94"/>
      <c r="E30" s="94"/>
      <c r="F30" s="91"/>
      <c r="G30" s="174" t="e">
        <f t="shared" si="3"/>
        <v>#DIV/0!</v>
      </c>
      <c r="H30" s="188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3" t="s">
        <v>80</v>
      </c>
      <c r="B31" s="184" t="s">
        <v>484</v>
      </c>
      <c r="C31" s="185">
        <f>+C32</f>
        <v>135176.49</v>
      </c>
      <c r="D31" s="186">
        <f t="shared" ref="D31" si="17">+D32</f>
        <v>152535</v>
      </c>
      <c r="E31" s="186">
        <f t="shared" ref="E31" si="18">+E32</f>
        <v>0</v>
      </c>
      <c r="F31" s="185">
        <f t="shared" ref="F31" si="19">+F32</f>
        <v>112005.43</v>
      </c>
      <c r="G31" s="185">
        <f t="shared" si="3"/>
        <v>82.858661295318441</v>
      </c>
      <c r="H31" s="188">
        <f t="shared" si="4"/>
        <v>73.429330973219251</v>
      </c>
      <c r="I31" s="148"/>
      <c r="J31" s="148"/>
      <c r="K31" s="148"/>
      <c r="L31" s="148"/>
      <c r="M31" s="166"/>
      <c r="N31" s="166"/>
      <c r="O31" s="166"/>
    </row>
    <row r="32" spans="1:15" x14ac:dyDescent="0.2">
      <c r="A32" s="92" t="s">
        <v>82</v>
      </c>
      <c r="B32" s="93" t="s">
        <v>484</v>
      </c>
      <c r="C32" s="91">
        <v>135176.49</v>
      </c>
      <c r="D32" s="94">
        <v>152535</v>
      </c>
      <c r="E32" s="94"/>
      <c r="F32" s="91">
        <v>112005.43</v>
      </c>
      <c r="G32" s="174">
        <f t="shared" si="3"/>
        <v>82.858661295318441</v>
      </c>
      <c r="H32" s="188">
        <f t="shared" si="4"/>
        <v>73.429330973219251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56</v>
      </c>
      <c r="B33" s="184" t="s">
        <v>57</v>
      </c>
      <c r="C33" s="185">
        <f>+C34</f>
        <v>1214546.94</v>
      </c>
      <c r="D33" s="186">
        <f t="shared" ref="D33" si="20">+D34</f>
        <v>1246875</v>
      </c>
      <c r="E33" s="186">
        <f t="shared" ref="E33" si="21">+E34</f>
        <v>0</v>
      </c>
      <c r="F33" s="185">
        <f t="shared" ref="F33" si="22">+F34</f>
        <v>820730.46</v>
      </c>
      <c r="G33" s="185">
        <f t="shared" si="3"/>
        <v>67.575030076647352</v>
      </c>
      <c r="H33" s="188">
        <f t="shared" si="4"/>
        <v>65.822994285714287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59</v>
      </c>
      <c r="B34" s="93" t="s">
        <v>60</v>
      </c>
      <c r="C34" s="91">
        <v>1214546.94</v>
      </c>
      <c r="D34" s="94">
        <v>1246875</v>
      </c>
      <c r="E34" s="94"/>
      <c r="F34" s="91">
        <v>820730.46</v>
      </c>
      <c r="G34" s="174">
        <f t="shared" si="3"/>
        <v>67.575030076647352</v>
      </c>
      <c r="H34" s="188">
        <f t="shared" si="4"/>
        <v>65.822994285714287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61</v>
      </c>
      <c r="B35" s="184" t="s">
        <v>62</v>
      </c>
      <c r="C35" s="185">
        <f>SUM(C36:C40)</f>
        <v>298692.26</v>
      </c>
      <c r="D35" s="186">
        <f>SUM(D36:D40)</f>
        <v>323867</v>
      </c>
      <c r="E35" s="186">
        <f>SUM(E36:E40)</f>
        <v>0</v>
      </c>
      <c r="F35" s="185">
        <f>SUM(F36:F40)</f>
        <v>252068.45</v>
      </c>
      <c r="G35" s="185">
        <f t="shared" si="3"/>
        <v>84.390686923055853</v>
      </c>
      <c r="H35" s="188">
        <f t="shared" si="4"/>
        <v>77.830853405873398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63</v>
      </c>
      <c r="B36" s="93" t="s">
        <v>64</v>
      </c>
      <c r="C36" s="91">
        <v>90860.93</v>
      </c>
      <c r="D36" s="94">
        <v>173652</v>
      </c>
      <c r="E36" s="94"/>
      <c r="F36" s="91">
        <v>89603.199999999997</v>
      </c>
      <c r="G36" s="174">
        <f t="shared" si="3"/>
        <v>98.615763673121108</v>
      </c>
      <c r="H36" s="188">
        <f t="shared" si="4"/>
        <v>51.599290535093175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74</v>
      </c>
      <c r="B37" s="93" t="s">
        <v>75</v>
      </c>
      <c r="C37" s="91">
        <v>207831.33</v>
      </c>
      <c r="D37" s="94">
        <v>150215</v>
      </c>
      <c r="E37" s="94"/>
      <c r="F37" s="91">
        <v>162465.25</v>
      </c>
      <c r="G37" s="174">
        <f t="shared" si="3"/>
        <v>78.171683739886575</v>
      </c>
      <c r="H37" s="188">
        <f t="shared" si="4"/>
        <v>108.15514429317979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65</v>
      </c>
      <c r="B38" s="93" t="s">
        <v>66</v>
      </c>
      <c r="C38" s="91"/>
      <c r="D38" s="94"/>
      <c r="E38" s="94"/>
      <c r="F38" s="91"/>
      <c r="G38" s="174" t="e">
        <f t="shared" si="3"/>
        <v>#DIV/0!</v>
      </c>
      <c r="H38" s="188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67</v>
      </c>
      <c r="B39" s="93" t="s">
        <v>68</v>
      </c>
      <c r="C39" s="91"/>
      <c r="D39" s="94"/>
      <c r="E39" s="94"/>
      <c r="F39" s="91"/>
      <c r="G39" s="174" t="e">
        <f t="shared" si="3"/>
        <v>#DIV/0!</v>
      </c>
      <c r="H39" s="188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69</v>
      </c>
      <c r="B40" s="93" t="s">
        <v>70</v>
      </c>
      <c r="C40" s="91"/>
      <c r="D40" s="94"/>
      <c r="E40" s="94"/>
      <c r="F40" s="91"/>
      <c r="G40" s="174" t="e">
        <f t="shared" si="3"/>
        <v>#DIV/0!</v>
      </c>
      <c r="H40" s="188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3" t="s">
        <v>29</v>
      </c>
      <c r="B41" s="184" t="s">
        <v>485</v>
      </c>
      <c r="C41" s="185">
        <f>+C42</f>
        <v>4801.75</v>
      </c>
      <c r="D41" s="186">
        <f t="shared" ref="D41" si="23">+D42</f>
        <v>24662</v>
      </c>
      <c r="E41" s="186">
        <f t="shared" ref="E41" si="24">+E42</f>
        <v>0</v>
      </c>
      <c r="F41" s="185">
        <f t="shared" ref="F41" si="25">+F42</f>
        <v>3793.75</v>
      </c>
      <c r="G41" s="185">
        <f t="shared" si="3"/>
        <v>79.007653459676163</v>
      </c>
      <c r="H41" s="188">
        <f t="shared" si="4"/>
        <v>15.382977860676345</v>
      </c>
      <c r="I41" s="148"/>
      <c r="J41" s="148"/>
      <c r="K41" s="148"/>
      <c r="L41" s="148"/>
      <c r="M41" s="166"/>
      <c r="N41" s="166"/>
      <c r="O41" s="166"/>
    </row>
    <row r="42" spans="1:15" x14ac:dyDescent="0.2">
      <c r="A42" s="92" t="s">
        <v>31</v>
      </c>
      <c r="B42" s="93" t="s">
        <v>485</v>
      </c>
      <c r="C42" s="91">
        <v>4801.75</v>
      </c>
      <c r="D42" s="94">
        <v>24662</v>
      </c>
      <c r="E42" s="94"/>
      <c r="F42" s="91">
        <v>3793.75</v>
      </c>
      <c r="G42" s="174">
        <f t="shared" si="3"/>
        <v>79.007653459676163</v>
      </c>
      <c r="H42" s="188">
        <f t="shared" si="4"/>
        <v>15.382977860676345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336</v>
      </c>
      <c r="B43" s="184" t="s">
        <v>486</v>
      </c>
      <c r="C43" s="185">
        <f>+C44</f>
        <v>2883.43</v>
      </c>
      <c r="D43" s="186">
        <f t="shared" ref="D43" si="26">+D44</f>
        <v>295</v>
      </c>
      <c r="E43" s="186">
        <f t="shared" ref="E43" si="27">+E44</f>
        <v>0</v>
      </c>
      <c r="F43" s="185">
        <f t="shared" ref="F43" si="28">+F44</f>
        <v>0</v>
      </c>
      <c r="G43" s="185">
        <f t="shared" si="3"/>
        <v>0</v>
      </c>
      <c r="H43" s="188">
        <f t="shared" si="4"/>
        <v>0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338</v>
      </c>
      <c r="B44" s="93" t="s">
        <v>486</v>
      </c>
      <c r="C44" s="91">
        <v>2883.43</v>
      </c>
      <c r="D44" s="94">
        <v>295</v>
      </c>
      <c r="E44" s="94"/>
      <c r="F44" s="91">
        <v>0</v>
      </c>
      <c r="G44" s="174">
        <f t="shared" si="3"/>
        <v>0</v>
      </c>
      <c r="H44" s="188">
        <f t="shared" si="4"/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76</v>
      </c>
      <c r="B45" s="184" t="s">
        <v>77</v>
      </c>
      <c r="C45" s="185">
        <f>+C46</f>
        <v>0</v>
      </c>
      <c r="D45" s="186">
        <f t="shared" ref="D45:F45" si="29">+D46</f>
        <v>0</v>
      </c>
      <c r="E45" s="186">
        <f t="shared" si="29"/>
        <v>0</v>
      </c>
      <c r="F45" s="185">
        <f t="shared" si="29"/>
        <v>0</v>
      </c>
      <c r="G45" s="185" t="e">
        <f t="shared" si="3"/>
        <v>#DIV/0!</v>
      </c>
      <c r="H45" s="188" t="e">
        <f t="shared" si="4"/>
        <v>#DIV/0!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78</v>
      </c>
      <c r="B46" s="93" t="s">
        <v>77</v>
      </c>
      <c r="C46" s="91"/>
      <c r="D46" s="91"/>
      <c r="E46" s="94"/>
      <c r="F46" s="91"/>
      <c r="G46" s="174" t="e">
        <f t="shared" si="3"/>
        <v>#DIV/0!</v>
      </c>
      <c r="H46" s="188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F14" sqref="F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97" t="s">
        <v>487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96" t="s">
        <v>3</v>
      </c>
      <c r="B7" s="296"/>
      <c r="C7" s="162" t="s">
        <v>568</v>
      </c>
      <c r="D7" s="162" t="s">
        <v>563</v>
      </c>
      <c r="E7" s="162" t="s">
        <v>564</v>
      </c>
      <c r="F7" s="162" t="s">
        <v>569</v>
      </c>
      <c r="G7" s="111" t="s">
        <v>259</v>
      </c>
      <c r="H7" s="111" t="s">
        <v>575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95">
        <v>1</v>
      </c>
      <c r="B8" s="295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560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254</v>
      </c>
      <c r="C10" s="197">
        <f>+C11+C13</f>
        <v>5208100.68</v>
      </c>
      <c r="D10" s="197">
        <f>+D11+D13</f>
        <v>6203676</v>
      </c>
      <c r="E10" s="197">
        <f>+E11+E13</f>
        <v>0</v>
      </c>
      <c r="F10" s="197">
        <f>+F11+F13</f>
        <v>5565923.7000000002</v>
      </c>
      <c r="G10" s="188">
        <f>+F10/C10*100</f>
        <v>106.87050888578445</v>
      </c>
      <c r="H10" s="188">
        <f>+F10/D10*100</f>
        <v>89.719767763500229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488</v>
      </c>
      <c r="B11" s="184" t="s">
        <v>489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8" t="e">
        <f t="shared" ref="H11:H14" si="2">+F11/D11*100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490</v>
      </c>
      <c r="B12" s="122" t="s">
        <v>491</v>
      </c>
      <c r="C12" s="117"/>
      <c r="D12" s="118"/>
      <c r="E12" s="118"/>
      <c r="F12" s="117"/>
      <c r="G12" s="174" t="e">
        <f t="shared" si="1"/>
        <v>#DIV/0!</v>
      </c>
      <c r="H12" s="188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492</v>
      </c>
      <c r="B13" s="184" t="s">
        <v>493</v>
      </c>
      <c r="C13" s="185">
        <f>+C14</f>
        <v>5208100.68</v>
      </c>
      <c r="D13" s="186">
        <f t="shared" ref="D13" si="3">+D14</f>
        <v>6203676</v>
      </c>
      <c r="E13" s="186">
        <f t="shared" ref="E13" si="4">+E14</f>
        <v>0</v>
      </c>
      <c r="F13" s="185">
        <f t="shared" ref="F13" si="5">+F14</f>
        <v>5565923.7000000002</v>
      </c>
      <c r="G13" s="185">
        <f t="shared" si="1"/>
        <v>106.87050888578445</v>
      </c>
      <c r="H13" s="188">
        <f t="shared" si="2"/>
        <v>89.719767763500229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494</v>
      </c>
      <c r="B14" s="156" t="s">
        <v>495</v>
      </c>
      <c r="C14" s="117">
        <v>5208100.68</v>
      </c>
      <c r="D14" s="118">
        <v>6203676</v>
      </c>
      <c r="E14" s="118">
        <v>0</v>
      </c>
      <c r="F14" s="117">
        <v>5565923.7000000002</v>
      </c>
      <c r="G14" s="174">
        <f t="shared" si="1"/>
        <v>106.87050888578445</v>
      </c>
      <c r="H14" s="188">
        <f t="shared" si="2"/>
        <v>89.719767763500229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10" sqref="H10:H3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97" t="s">
        <v>253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96" t="s">
        <v>3</v>
      </c>
      <c r="B7" s="296"/>
      <c r="C7" s="162" t="s">
        <v>568</v>
      </c>
      <c r="D7" s="162" t="s">
        <v>563</v>
      </c>
      <c r="E7" s="162" t="s">
        <v>564</v>
      </c>
      <c r="F7" s="162" t="s">
        <v>569</v>
      </c>
      <c r="G7" s="139" t="s">
        <v>259</v>
      </c>
      <c r="H7" s="139" t="s">
        <v>575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95">
        <v>1</v>
      </c>
      <c r="B8" s="295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76</v>
      </c>
      <c r="B10" s="212" t="s">
        <v>257</v>
      </c>
      <c r="C10" s="190">
        <f>+C11+C14</f>
        <v>300000</v>
      </c>
      <c r="D10" s="191">
        <f>+D11+D14</f>
        <v>2354456</v>
      </c>
      <c r="E10" s="191">
        <f>+E11+E14</f>
        <v>0</v>
      </c>
      <c r="F10" s="190">
        <f>+F11+F14</f>
        <v>2354456.17</v>
      </c>
      <c r="G10" s="213">
        <f t="shared" ref="G10" si="0">+F10/C10*100</f>
        <v>784.81872333333331</v>
      </c>
      <c r="H10" s="213">
        <f>+F10/D10*100</f>
        <v>100.00000722035153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78</v>
      </c>
      <c r="B11" s="206" t="s">
        <v>496</v>
      </c>
      <c r="C11" s="209">
        <f>+C12</f>
        <v>300000</v>
      </c>
      <c r="D11" s="217">
        <v>2354456</v>
      </c>
      <c r="E11" s="217"/>
      <c r="F11" s="209">
        <f>+F12</f>
        <v>2354456.17</v>
      </c>
      <c r="G11" s="209">
        <f t="shared" ref="G11:G36" si="1">+F11/C11*100</f>
        <v>784.81872333333331</v>
      </c>
      <c r="H11" s="213">
        <f t="shared" ref="H11:H36" si="2">+F11/D11*100</f>
        <v>100.00000722035153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497</v>
      </c>
      <c r="B12" s="180" t="s">
        <v>498</v>
      </c>
      <c r="C12" s="207">
        <f>+C13</f>
        <v>300000</v>
      </c>
      <c r="D12" s="208"/>
      <c r="E12" s="208"/>
      <c r="F12" s="207">
        <f t="shared" ref="F12" si="3">+F13</f>
        <v>2354456.17</v>
      </c>
      <c r="G12" s="178">
        <f t="shared" si="1"/>
        <v>784.81872333333331</v>
      </c>
      <c r="H12" s="213" t="e">
        <f t="shared" si="2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499</v>
      </c>
      <c r="B13" s="138" t="s">
        <v>500</v>
      </c>
      <c r="C13" s="135">
        <v>300000</v>
      </c>
      <c r="D13" s="208"/>
      <c r="E13" s="208"/>
      <c r="F13" s="174">
        <v>2354456.17</v>
      </c>
      <c r="G13" s="174">
        <f t="shared" si="1"/>
        <v>784.81872333333331</v>
      </c>
      <c r="H13" s="213" t="e">
        <f t="shared" si="2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501</v>
      </c>
      <c r="B14" s="206" t="s">
        <v>502</v>
      </c>
      <c r="C14" s="209">
        <f>+C15</f>
        <v>0</v>
      </c>
      <c r="D14" s="217"/>
      <c r="E14" s="217"/>
      <c r="F14" s="209">
        <f>+F15</f>
        <v>0</v>
      </c>
      <c r="G14" s="209" t="e">
        <f t="shared" si="1"/>
        <v>#DIV/0!</v>
      </c>
      <c r="H14" s="213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503</v>
      </c>
      <c r="B15" s="180" t="s">
        <v>504</v>
      </c>
      <c r="C15" s="207">
        <f>+C16</f>
        <v>0</v>
      </c>
      <c r="D15" s="208"/>
      <c r="E15" s="208"/>
      <c r="F15" s="207">
        <f t="shared" ref="F15" si="4">+F16</f>
        <v>0</v>
      </c>
      <c r="G15" s="178" t="e">
        <f t="shared" si="1"/>
        <v>#DIV/0!</v>
      </c>
      <c r="H15" s="213" t="e">
        <f t="shared" si="2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505</v>
      </c>
      <c r="B16" s="138" t="s">
        <v>506</v>
      </c>
      <c r="C16" s="135"/>
      <c r="D16" s="208"/>
      <c r="E16" s="208"/>
      <c r="F16" s="174"/>
      <c r="G16" s="174" t="e">
        <f t="shared" si="1"/>
        <v>#DIV/0!</v>
      </c>
      <c r="H16" s="213" t="e">
        <f t="shared" si="2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61</v>
      </c>
      <c r="B17" s="212" t="s">
        <v>508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1500000</v>
      </c>
      <c r="G17" s="213" t="e">
        <f t="shared" si="1"/>
        <v>#DIV/0!</v>
      </c>
      <c r="H17" s="213" t="e">
        <f t="shared" si="2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63</v>
      </c>
      <c r="B18" s="206" t="s">
        <v>509</v>
      </c>
      <c r="C18" s="214">
        <f>+C19+C22+C24</f>
        <v>0</v>
      </c>
      <c r="D18" s="217"/>
      <c r="E18" s="217"/>
      <c r="F18" s="214">
        <f>+F19+F22+F24</f>
        <v>1500000</v>
      </c>
      <c r="G18" s="209" t="e">
        <f t="shared" si="1"/>
        <v>#DIV/0!</v>
      </c>
      <c r="H18" s="213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552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5">+F19/C19*100</f>
        <v>#DIV/0!</v>
      </c>
      <c r="H19" s="213" t="e">
        <f t="shared" si="2"/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553</v>
      </c>
      <c r="C20" s="173"/>
      <c r="D20" s="208"/>
      <c r="E20" s="208"/>
      <c r="F20" s="174"/>
      <c r="G20" s="174" t="e">
        <f t="shared" si="5"/>
        <v>#DIV/0!</v>
      </c>
      <c r="H20" s="213" t="e">
        <f t="shared" si="2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554</v>
      </c>
      <c r="C21" s="173"/>
      <c r="D21" s="208"/>
      <c r="E21" s="208"/>
      <c r="F21" s="174"/>
      <c r="G21" s="174" t="e">
        <f t="shared" si="5"/>
        <v>#DIV/0!</v>
      </c>
      <c r="H21" s="213" t="e">
        <f t="shared" si="2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555</v>
      </c>
      <c r="C22" s="207">
        <f>+C23</f>
        <v>0</v>
      </c>
      <c r="D22" s="208"/>
      <c r="E22" s="208"/>
      <c r="F22" s="207">
        <f t="shared" ref="F22" si="6">+F23</f>
        <v>0</v>
      </c>
      <c r="G22" s="207" t="e">
        <f t="shared" si="5"/>
        <v>#DIV/0!</v>
      </c>
      <c r="H22" s="213" t="e">
        <f t="shared" si="2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556</v>
      </c>
      <c r="C23" s="173"/>
      <c r="D23" s="208"/>
      <c r="E23" s="208"/>
      <c r="F23" s="174"/>
      <c r="G23" s="174" t="e">
        <f t="shared" si="5"/>
        <v>#DIV/0!</v>
      </c>
      <c r="H23" s="213" t="e">
        <f t="shared" si="2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557</v>
      </c>
      <c r="C24" s="207">
        <f>+C25+C26</f>
        <v>0</v>
      </c>
      <c r="D24" s="208"/>
      <c r="E24" s="208"/>
      <c r="F24" s="207">
        <f>+F25+F26</f>
        <v>1500000</v>
      </c>
      <c r="G24" s="207" t="e">
        <f t="shared" si="5"/>
        <v>#DIV/0!</v>
      </c>
      <c r="H24" s="213" t="e">
        <f t="shared" si="2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558</v>
      </c>
      <c r="C25" s="173">
        <v>0</v>
      </c>
      <c r="D25" s="208">
        <v>1500000</v>
      </c>
      <c r="E25" s="208"/>
      <c r="F25" s="174">
        <v>1500000</v>
      </c>
      <c r="G25" s="174" t="e">
        <f t="shared" si="5"/>
        <v>#DIV/0!</v>
      </c>
      <c r="H25" s="213">
        <f t="shared" si="2"/>
        <v>100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559</v>
      </c>
      <c r="C26" s="173"/>
      <c r="D26" s="208"/>
      <c r="E26" s="208"/>
      <c r="F26" s="174"/>
      <c r="G26" s="174" t="e">
        <f t="shared" si="5"/>
        <v>#DIV/0!</v>
      </c>
      <c r="H26" s="213" t="e">
        <f t="shared" si="2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510</v>
      </c>
      <c r="B27" s="206" t="s">
        <v>511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1"/>
        <v>#DIV/0!</v>
      </c>
      <c r="H27" s="213" t="e">
        <f t="shared" si="2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512</v>
      </c>
      <c r="B28" s="180" t="s">
        <v>513</v>
      </c>
      <c r="C28" s="207">
        <f>+C29</f>
        <v>0</v>
      </c>
      <c r="D28" s="208"/>
      <c r="E28" s="208"/>
      <c r="F28" s="207">
        <f t="shared" ref="F28" si="7">+F29</f>
        <v>0</v>
      </c>
      <c r="G28" s="178" t="e">
        <f t="shared" si="1"/>
        <v>#DIV/0!</v>
      </c>
      <c r="H28" s="213" t="e">
        <f t="shared" si="2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514</v>
      </c>
      <c r="B29" s="138" t="s">
        <v>513</v>
      </c>
      <c r="C29" s="142"/>
      <c r="D29" s="208"/>
      <c r="E29" s="208"/>
      <c r="F29" s="174"/>
      <c r="G29" s="174" t="e">
        <f t="shared" si="1"/>
        <v>#DIV/0!</v>
      </c>
      <c r="H29" s="213" t="e">
        <f t="shared" si="2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515</v>
      </c>
      <c r="B30" s="180" t="s">
        <v>516</v>
      </c>
      <c r="C30" s="207">
        <f>+C31</f>
        <v>0</v>
      </c>
      <c r="D30" s="208"/>
      <c r="E30" s="208"/>
      <c r="F30" s="207">
        <f t="shared" ref="F30" si="8">+F31</f>
        <v>0</v>
      </c>
      <c r="G30" s="178" t="e">
        <f t="shared" si="1"/>
        <v>#DIV/0!</v>
      </c>
      <c r="H30" s="213" t="e">
        <f t="shared" si="2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517</v>
      </c>
      <c r="B31" s="138" t="s">
        <v>518</v>
      </c>
      <c r="C31" s="135"/>
      <c r="D31" s="208"/>
      <c r="E31" s="208"/>
      <c r="F31" s="174"/>
      <c r="G31" s="174" t="e">
        <f t="shared" si="1"/>
        <v>#DIV/0!</v>
      </c>
      <c r="H31" s="213" t="e">
        <f t="shared" si="2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519</v>
      </c>
      <c r="B32" s="206" t="s">
        <v>520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13" t="e">
        <f t="shared" si="2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521</v>
      </c>
      <c r="B33" s="180" t="s">
        <v>522</v>
      </c>
      <c r="C33" s="207">
        <f>+C34</f>
        <v>0</v>
      </c>
      <c r="D33" s="208"/>
      <c r="E33" s="208"/>
      <c r="F33" s="207">
        <f t="shared" ref="F33" si="9">+F34</f>
        <v>0</v>
      </c>
      <c r="G33" s="178" t="e">
        <f t="shared" si="1"/>
        <v>#DIV/0!</v>
      </c>
      <c r="H33" s="213" t="e">
        <f t="shared" si="2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523</v>
      </c>
      <c r="B34" s="138" t="s">
        <v>524</v>
      </c>
      <c r="C34" s="135"/>
      <c r="D34" s="208"/>
      <c r="E34" s="208"/>
      <c r="F34" s="174"/>
      <c r="G34" s="174" t="e">
        <f t="shared" si="1"/>
        <v>#DIV/0!</v>
      </c>
      <c r="H34" s="213" t="e">
        <f t="shared" si="2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525</v>
      </c>
      <c r="B35" s="180" t="s">
        <v>526</v>
      </c>
      <c r="C35" s="207">
        <f>+C36</f>
        <v>0</v>
      </c>
      <c r="D35" s="208"/>
      <c r="E35" s="208"/>
      <c r="F35" s="207">
        <f t="shared" ref="F35" si="10">+F36</f>
        <v>0</v>
      </c>
      <c r="G35" s="207" t="e">
        <f t="shared" si="1"/>
        <v>#DIV/0!</v>
      </c>
      <c r="H35" s="213" t="e">
        <f t="shared" si="2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527</v>
      </c>
      <c r="B36" s="138" t="s">
        <v>528</v>
      </c>
      <c r="C36" s="135"/>
      <c r="D36" s="208"/>
      <c r="E36" s="208"/>
      <c r="F36" s="174"/>
      <c r="G36" s="174" t="e">
        <f t="shared" si="1"/>
        <v>#DIV/0!</v>
      </c>
      <c r="H36" s="213" t="e">
        <f t="shared" si="2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I33" sqref="I33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97" t="s">
        <v>258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96" t="s">
        <v>3</v>
      </c>
      <c r="B7" s="296"/>
      <c r="C7" s="162" t="s">
        <v>568</v>
      </c>
      <c r="D7" s="162" t="s">
        <v>563</v>
      </c>
      <c r="E7" s="162" t="s">
        <v>564</v>
      </c>
      <c r="F7" s="162" t="s">
        <v>569</v>
      </c>
      <c r="G7" s="157" t="s">
        <v>259</v>
      </c>
      <c r="H7" s="157" t="s">
        <v>575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95">
        <v>1</v>
      </c>
      <c r="B8" s="295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256</v>
      </c>
      <c r="B10" s="206" t="s">
        <v>25</v>
      </c>
      <c r="C10" s="209">
        <f t="shared" ref="C10:F11" si="0">+C11</f>
        <v>300000</v>
      </c>
      <c r="D10" s="210">
        <f t="shared" si="0"/>
        <v>2354456.17</v>
      </c>
      <c r="E10" s="210">
        <f t="shared" si="0"/>
        <v>0</v>
      </c>
      <c r="F10" s="209">
        <f t="shared" si="0"/>
        <v>2354456.17</v>
      </c>
      <c r="G10" s="209">
        <f t="shared" ref="G10:G19" si="1">+F10/C10*100</f>
        <v>784.81872333333331</v>
      </c>
      <c r="H10" s="209">
        <f>+F10/D10*100</f>
        <v>100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56</v>
      </c>
      <c r="B11" s="180" t="s">
        <v>57</v>
      </c>
      <c r="C11" s="207">
        <f t="shared" si="0"/>
        <v>300000</v>
      </c>
      <c r="D11" s="208">
        <f t="shared" si="0"/>
        <v>2354456.17</v>
      </c>
      <c r="E11" s="208">
        <f t="shared" si="0"/>
        <v>0</v>
      </c>
      <c r="F11" s="207">
        <f t="shared" si="0"/>
        <v>2354456.17</v>
      </c>
      <c r="G11" s="207">
        <f t="shared" si="1"/>
        <v>784.81872333333331</v>
      </c>
      <c r="H11" s="209">
        <f t="shared" ref="H11:H19" si="2">+F11/D11*100</f>
        <v>100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59</v>
      </c>
      <c r="B12" s="156" t="s">
        <v>60</v>
      </c>
      <c r="C12" s="152">
        <v>300000</v>
      </c>
      <c r="D12" s="153">
        <v>2354456.17</v>
      </c>
      <c r="E12" s="153"/>
      <c r="F12" s="152">
        <v>2354456.17</v>
      </c>
      <c r="G12" s="174">
        <f t="shared" si="1"/>
        <v>784.81872333333331</v>
      </c>
      <c r="H12" s="209">
        <f t="shared" si="2"/>
        <v>100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507</v>
      </c>
      <c r="B13" s="206" t="s">
        <v>25</v>
      </c>
      <c r="C13" s="209">
        <f>+C14+C16+C18</f>
        <v>0</v>
      </c>
      <c r="D13" s="210">
        <f>+D14+D16+D18</f>
        <v>1500000</v>
      </c>
      <c r="E13" s="210">
        <f>+E14+E16+E18</f>
        <v>0</v>
      </c>
      <c r="F13" s="209">
        <f>+F14+F16+F18</f>
        <v>1500000</v>
      </c>
      <c r="G13" s="209" t="e">
        <f t="shared" si="1"/>
        <v>#DIV/0!</v>
      </c>
      <c r="H13" s="209">
        <f t="shared" si="2"/>
        <v>100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80</v>
      </c>
      <c r="B14" s="180" t="s">
        <v>484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9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82</v>
      </c>
      <c r="B15" s="156" t="s">
        <v>484</v>
      </c>
      <c r="C15" s="152"/>
      <c r="D15" s="153"/>
      <c r="E15" s="153"/>
      <c r="F15" s="152"/>
      <c r="G15" s="174" t="e">
        <f t="shared" si="1"/>
        <v>#DIV/0!</v>
      </c>
      <c r="H15" s="209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56</v>
      </c>
      <c r="B16" s="180" t="s">
        <v>57</v>
      </c>
      <c r="C16" s="207">
        <f>+C17</f>
        <v>0</v>
      </c>
      <c r="D16" s="208">
        <f>+D17</f>
        <v>1500000</v>
      </c>
      <c r="E16" s="208">
        <f>+E17</f>
        <v>0</v>
      </c>
      <c r="F16" s="207">
        <f>+F17</f>
        <v>1500000</v>
      </c>
      <c r="G16" s="207" t="e">
        <f t="shared" si="1"/>
        <v>#DIV/0!</v>
      </c>
      <c r="H16" s="209">
        <f t="shared" si="2"/>
        <v>100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59</v>
      </c>
      <c r="B17" s="156" t="s">
        <v>60</v>
      </c>
      <c r="C17" s="152">
        <v>0</v>
      </c>
      <c r="D17" s="153">
        <v>1500000</v>
      </c>
      <c r="E17" s="153"/>
      <c r="F17" s="152">
        <v>1500000</v>
      </c>
      <c r="G17" s="174" t="e">
        <f t="shared" si="1"/>
        <v>#DIV/0!</v>
      </c>
      <c r="H17" s="209">
        <f t="shared" si="2"/>
        <v>100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61</v>
      </c>
      <c r="B18" s="180" t="s">
        <v>62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9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74</v>
      </c>
      <c r="B19" s="156" t="s">
        <v>75</v>
      </c>
      <c r="C19" s="152"/>
      <c r="D19" s="153"/>
      <c r="E19" s="153"/>
      <c r="F19" s="152"/>
      <c r="G19" s="174" t="e">
        <f t="shared" si="1"/>
        <v>#DIV/0!</v>
      </c>
      <c r="H19" s="209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workbookViewId="0">
      <selection activeCell="D18" sqref="D18"/>
    </sheetView>
  </sheetViews>
  <sheetFormatPr defaultRowHeight="15" x14ac:dyDescent="0.25"/>
  <cols>
    <col min="1" max="1" width="20.7109375" customWidth="1"/>
    <col min="2" max="2" width="57.5703125" customWidth="1"/>
    <col min="3" max="3" width="12.7109375" customWidth="1"/>
    <col min="4" max="4" width="12.7109375" style="270" customWidth="1"/>
    <col min="5" max="5" width="12.7109375" customWidth="1"/>
  </cols>
  <sheetData>
    <row r="1" spans="1:5" s="223" customFormat="1" ht="15.75" x14ac:dyDescent="0.25">
      <c r="A1" s="222"/>
      <c r="B1" s="222" t="s">
        <v>578</v>
      </c>
      <c r="D1" s="258"/>
    </row>
    <row r="2" spans="1:5" s="223" customFormat="1" ht="12" customHeight="1" x14ac:dyDescent="0.25">
      <c r="A2" s="222"/>
      <c r="B2" s="222"/>
      <c r="D2" s="258"/>
    </row>
    <row r="3" spans="1:5" ht="23.25" x14ac:dyDescent="0.35">
      <c r="A3" s="298" t="s">
        <v>579</v>
      </c>
      <c r="B3" s="298"/>
      <c r="C3" s="298"/>
      <c r="D3" s="298"/>
      <c r="E3" s="298"/>
    </row>
    <row r="4" spans="1:5" ht="13.5" customHeight="1" x14ac:dyDescent="0.35">
      <c r="A4" s="224"/>
      <c r="B4" s="224"/>
      <c r="C4" s="224"/>
      <c r="D4" s="259"/>
      <c r="E4" s="224"/>
    </row>
    <row r="5" spans="1:5" x14ac:dyDescent="0.25">
      <c r="C5" s="225"/>
      <c r="D5" s="260"/>
      <c r="E5" s="225"/>
    </row>
    <row r="6" spans="1:5" s="223" customFormat="1" ht="38.25" x14ac:dyDescent="0.25">
      <c r="A6" s="226" t="s">
        <v>580</v>
      </c>
      <c r="B6" s="227" t="s">
        <v>578</v>
      </c>
      <c r="C6" s="226" t="s">
        <v>581</v>
      </c>
      <c r="D6" s="261" t="s">
        <v>582</v>
      </c>
      <c r="E6" s="228" t="s">
        <v>583</v>
      </c>
    </row>
    <row r="7" spans="1:5" s="223" customFormat="1" x14ac:dyDescent="0.25">
      <c r="A7" s="229"/>
      <c r="B7" s="230">
        <v>1</v>
      </c>
      <c r="C7" s="229">
        <v>2</v>
      </c>
      <c r="D7" s="262">
        <v>3</v>
      </c>
      <c r="E7" s="231" t="s">
        <v>584</v>
      </c>
    </row>
    <row r="8" spans="1:5" s="1" customFormat="1" x14ac:dyDescent="0.25">
      <c r="A8" s="232">
        <v>11</v>
      </c>
      <c r="B8" s="233" t="s">
        <v>54</v>
      </c>
      <c r="C8" s="234">
        <f>C20+C26+C31+C36</f>
        <v>4455442</v>
      </c>
      <c r="D8" s="263">
        <f>D20+D26+D31+D36</f>
        <v>4377325.6100000003</v>
      </c>
      <c r="E8" s="234">
        <f>SUM(D8/C8*100)</f>
        <v>98.246719629612514</v>
      </c>
    </row>
    <row r="9" spans="1:5" s="1" customFormat="1" x14ac:dyDescent="0.25">
      <c r="A9" s="235">
        <v>31</v>
      </c>
      <c r="B9" s="236" t="s">
        <v>484</v>
      </c>
      <c r="C9" s="237">
        <f>C64</f>
        <v>152535</v>
      </c>
      <c r="D9" s="264">
        <f>D64</f>
        <v>112005.43000000001</v>
      </c>
      <c r="E9" s="234">
        <f t="shared" ref="E9:E72" si="0">SUM(D9/C9*100)</f>
        <v>73.429330973219265</v>
      </c>
    </row>
    <row r="10" spans="1:5" s="1" customFormat="1" x14ac:dyDescent="0.25">
      <c r="A10" s="235">
        <v>43</v>
      </c>
      <c r="B10" s="236" t="s">
        <v>60</v>
      </c>
      <c r="C10" s="237">
        <f>C72</f>
        <v>1246875</v>
      </c>
      <c r="D10" s="264">
        <f>D72</f>
        <v>820730.46000000008</v>
      </c>
      <c r="E10" s="234">
        <f t="shared" si="0"/>
        <v>65.822994285714287</v>
      </c>
    </row>
    <row r="11" spans="1:5" s="1" customFormat="1" x14ac:dyDescent="0.25">
      <c r="A11" s="235">
        <v>51</v>
      </c>
      <c r="B11" s="236" t="s">
        <v>64</v>
      </c>
      <c r="C11" s="237">
        <f>C46</f>
        <v>173652</v>
      </c>
      <c r="D11" s="264">
        <f>D46</f>
        <v>89603.199999999997</v>
      </c>
      <c r="E11" s="234">
        <f t="shared" si="0"/>
        <v>51.599290535093175</v>
      </c>
    </row>
    <row r="12" spans="1:5" s="1" customFormat="1" x14ac:dyDescent="0.25">
      <c r="A12" s="235">
        <v>52</v>
      </c>
      <c r="B12" s="236" t="s">
        <v>75</v>
      </c>
      <c r="C12" s="237">
        <f>C53+C81</f>
        <v>150215</v>
      </c>
      <c r="D12" s="264">
        <f>D53+D81</f>
        <v>162465.25</v>
      </c>
      <c r="E12" s="234">
        <f t="shared" si="0"/>
        <v>108.15514429317979</v>
      </c>
    </row>
    <row r="13" spans="1:5" s="1" customFormat="1" x14ac:dyDescent="0.25">
      <c r="A13" s="235">
        <v>61</v>
      </c>
      <c r="B13" s="236" t="s">
        <v>485</v>
      </c>
      <c r="C13" s="237">
        <f>C89</f>
        <v>24662</v>
      </c>
      <c r="D13" s="264">
        <f>D89</f>
        <v>3793.75</v>
      </c>
      <c r="E13" s="234">
        <f t="shared" si="0"/>
        <v>15.382977860676345</v>
      </c>
    </row>
    <row r="14" spans="1:5" s="1" customFormat="1" x14ac:dyDescent="0.25">
      <c r="A14" s="235">
        <v>7</v>
      </c>
      <c r="B14" s="236" t="s">
        <v>585</v>
      </c>
      <c r="C14" s="237">
        <f>C96</f>
        <v>295</v>
      </c>
      <c r="D14" s="264">
        <f>D96</f>
        <v>0</v>
      </c>
      <c r="E14" s="234">
        <f t="shared" si="0"/>
        <v>0</v>
      </c>
    </row>
    <row r="15" spans="1:5" s="223" customFormat="1" x14ac:dyDescent="0.25">
      <c r="A15" s="238">
        <v>80</v>
      </c>
      <c r="B15" s="239" t="s">
        <v>586</v>
      </c>
      <c r="C15" s="240">
        <f>C8+C9+C10+C11+C12+C13+C14</f>
        <v>6203676</v>
      </c>
      <c r="D15" s="265">
        <f>D8+D9+D10+D11+D12+D13+D14</f>
        <v>5565923.7000000002</v>
      </c>
      <c r="E15" s="241">
        <f t="shared" si="0"/>
        <v>89.719767763500229</v>
      </c>
    </row>
    <row r="16" spans="1:5" s="223" customFormat="1" x14ac:dyDescent="0.25">
      <c r="A16" s="242" t="s">
        <v>529</v>
      </c>
      <c r="B16" s="243" t="s">
        <v>530</v>
      </c>
      <c r="C16" s="240">
        <f>C17</f>
        <v>6203676</v>
      </c>
      <c r="D16" s="265">
        <f>D17</f>
        <v>4377325.6100000003</v>
      </c>
      <c r="E16" s="241">
        <f t="shared" si="0"/>
        <v>70.560190603119835</v>
      </c>
    </row>
    <row r="17" spans="1:5" s="247" customFormat="1" x14ac:dyDescent="0.25">
      <c r="A17" s="244">
        <v>3705</v>
      </c>
      <c r="B17" s="245" t="s">
        <v>531</v>
      </c>
      <c r="C17" s="246">
        <f>C18+C24+C29+C34+C44+C62</f>
        <v>6203676</v>
      </c>
      <c r="D17" s="266">
        <f>D18+D24+D29+D34</f>
        <v>4377325.6100000003</v>
      </c>
      <c r="E17" s="241">
        <f t="shared" si="0"/>
        <v>70.560190603119835</v>
      </c>
    </row>
    <row r="18" spans="1:5" x14ac:dyDescent="0.25">
      <c r="A18" s="248" t="s">
        <v>532</v>
      </c>
      <c r="B18" s="249" t="s">
        <v>533</v>
      </c>
      <c r="C18" s="250">
        <f t="shared" ref="C18:D20" si="1">C19</f>
        <v>3995823</v>
      </c>
      <c r="D18" s="267">
        <f t="shared" si="1"/>
        <v>3965656.2800000003</v>
      </c>
      <c r="E18" s="241">
        <f t="shared" si="0"/>
        <v>99.245043636817755</v>
      </c>
    </row>
    <row r="19" spans="1:5" x14ac:dyDescent="0.25">
      <c r="A19" s="251">
        <v>942</v>
      </c>
      <c r="B19" s="249" t="s">
        <v>587</v>
      </c>
      <c r="C19" s="250">
        <f t="shared" si="1"/>
        <v>3995823</v>
      </c>
      <c r="D19" s="267">
        <f t="shared" si="1"/>
        <v>3965656.2800000003</v>
      </c>
      <c r="E19" s="241">
        <f t="shared" si="0"/>
        <v>99.245043636817755</v>
      </c>
    </row>
    <row r="20" spans="1:5" x14ac:dyDescent="0.25">
      <c r="A20" s="252">
        <v>11</v>
      </c>
      <c r="B20" s="249" t="s">
        <v>54</v>
      </c>
      <c r="C20" s="250">
        <f t="shared" si="1"/>
        <v>3995823</v>
      </c>
      <c r="D20" s="267">
        <f t="shared" si="1"/>
        <v>3965656.2800000003</v>
      </c>
      <c r="E20" s="241">
        <f t="shared" si="0"/>
        <v>99.245043636817755</v>
      </c>
    </row>
    <row r="21" spans="1:5" x14ac:dyDescent="0.25">
      <c r="A21" s="253">
        <v>3</v>
      </c>
      <c r="B21" s="249" t="s">
        <v>81</v>
      </c>
      <c r="C21" s="250">
        <f>SUM(C22:C23)</f>
        <v>3995823</v>
      </c>
      <c r="D21" s="267">
        <f>SUM(D22:D23)</f>
        <v>3965656.2800000003</v>
      </c>
      <c r="E21" s="241">
        <f t="shared" si="0"/>
        <v>99.245043636817755</v>
      </c>
    </row>
    <row r="22" spans="1:5" x14ac:dyDescent="0.25">
      <c r="A22" s="254">
        <v>31</v>
      </c>
      <c r="B22" s="249" t="s">
        <v>83</v>
      </c>
      <c r="C22" s="255">
        <v>3960880</v>
      </c>
      <c r="D22" s="268">
        <v>3933157.66</v>
      </c>
      <c r="E22" s="256">
        <f t="shared" si="0"/>
        <v>99.300096443214642</v>
      </c>
    </row>
    <row r="23" spans="1:5" x14ac:dyDescent="0.25">
      <c r="A23" s="254">
        <v>32</v>
      </c>
      <c r="B23" s="249" t="s">
        <v>98</v>
      </c>
      <c r="C23" s="255">
        <v>34943</v>
      </c>
      <c r="D23" s="268">
        <v>32498.62</v>
      </c>
      <c r="E23" s="256">
        <f t="shared" si="0"/>
        <v>93.004664739718962</v>
      </c>
    </row>
    <row r="24" spans="1:5" x14ac:dyDescent="0.25">
      <c r="A24" s="248" t="s">
        <v>534</v>
      </c>
      <c r="B24" s="249" t="s">
        <v>535</v>
      </c>
      <c r="C24" s="250">
        <f t="shared" ref="C24:D25" si="2">C25</f>
        <v>20674</v>
      </c>
      <c r="D24" s="267">
        <f t="shared" si="2"/>
        <v>20674.009999999998</v>
      </c>
      <c r="E24" s="241">
        <f t="shared" si="0"/>
        <v>100.00004836993324</v>
      </c>
    </row>
    <row r="25" spans="1:5" x14ac:dyDescent="0.25">
      <c r="A25" s="251">
        <v>942</v>
      </c>
      <c r="B25" s="249" t="s">
        <v>587</v>
      </c>
      <c r="C25" s="250">
        <f t="shared" si="2"/>
        <v>20674</v>
      </c>
      <c r="D25" s="267">
        <f t="shared" si="2"/>
        <v>20674.009999999998</v>
      </c>
      <c r="E25" s="241">
        <f t="shared" si="0"/>
        <v>100.00004836993324</v>
      </c>
    </row>
    <row r="26" spans="1:5" x14ac:dyDescent="0.25">
      <c r="A26" s="252">
        <v>11</v>
      </c>
      <c r="B26" s="249" t="s">
        <v>54</v>
      </c>
      <c r="C26" s="250">
        <f>C27</f>
        <v>20674</v>
      </c>
      <c r="D26" s="267">
        <f>D27</f>
        <v>20674.009999999998</v>
      </c>
      <c r="E26" s="241">
        <f t="shared" si="0"/>
        <v>100.00004836993324</v>
      </c>
    </row>
    <row r="27" spans="1:5" x14ac:dyDescent="0.25">
      <c r="A27" s="253">
        <v>3</v>
      </c>
      <c r="B27" s="249" t="s">
        <v>81</v>
      </c>
      <c r="C27" s="250">
        <f>C28</f>
        <v>20674</v>
      </c>
      <c r="D27" s="267">
        <f>D28</f>
        <v>20674.009999999998</v>
      </c>
      <c r="E27" s="241">
        <f t="shared" si="0"/>
        <v>100.00004836993324</v>
      </c>
    </row>
    <row r="28" spans="1:5" x14ac:dyDescent="0.25">
      <c r="A28" s="254">
        <v>32</v>
      </c>
      <c r="B28" s="249" t="s">
        <v>98</v>
      </c>
      <c r="C28" s="257">
        <v>20674</v>
      </c>
      <c r="D28" s="269">
        <v>20674.009999999998</v>
      </c>
      <c r="E28" s="256">
        <f t="shared" si="0"/>
        <v>100.00004836993324</v>
      </c>
    </row>
    <row r="29" spans="1:5" x14ac:dyDescent="0.25">
      <c r="A29" s="248" t="s">
        <v>536</v>
      </c>
      <c r="B29" s="249" t="s">
        <v>588</v>
      </c>
      <c r="C29" s="250">
        <f t="shared" ref="C29:D30" si="3">C30</f>
        <v>929</v>
      </c>
      <c r="D29" s="267">
        <f t="shared" si="3"/>
        <v>929.04</v>
      </c>
      <c r="E29" s="241">
        <f t="shared" si="0"/>
        <v>100.00430570505921</v>
      </c>
    </row>
    <row r="30" spans="1:5" x14ac:dyDescent="0.25">
      <c r="A30" s="251">
        <v>942</v>
      </c>
      <c r="B30" s="249" t="s">
        <v>587</v>
      </c>
      <c r="C30" s="250">
        <f t="shared" si="3"/>
        <v>929</v>
      </c>
      <c r="D30" s="267">
        <f t="shared" si="3"/>
        <v>929.04</v>
      </c>
      <c r="E30" s="241">
        <f t="shared" si="0"/>
        <v>100.00430570505921</v>
      </c>
    </row>
    <row r="31" spans="1:5" x14ac:dyDescent="0.25">
      <c r="A31" s="252">
        <v>11</v>
      </c>
      <c r="B31" s="249" t="s">
        <v>54</v>
      </c>
      <c r="C31" s="250">
        <f>C32</f>
        <v>929</v>
      </c>
      <c r="D31" s="267">
        <f>D32</f>
        <v>929.04</v>
      </c>
      <c r="E31" s="241">
        <f t="shared" si="0"/>
        <v>100.00430570505921</v>
      </c>
    </row>
    <row r="32" spans="1:5" x14ac:dyDescent="0.25">
      <c r="A32" s="253">
        <v>3</v>
      </c>
      <c r="B32" s="249" t="s">
        <v>81</v>
      </c>
      <c r="C32" s="250">
        <f>C33</f>
        <v>929</v>
      </c>
      <c r="D32" s="267">
        <f>D33</f>
        <v>929.04</v>
      </c>
      <c r="E32" s="241">
        <f t="shared" si="0"/>
        <v>100.00430570505921</v>
      </c>
    </row>
    <row r="33" spans="1:5" x14ac:dyDescent="0.25">
      <c r="A33" s="254">
        <v>32</v>
      </c>
      <c r="B33" s="249" t="s">
        <v>98</v>
      </c>
      <c r="C33" s="257">
        <v>929</v>
      </c>
      <c r="D33" s="269">
        <v>929.04</v>
      </c>
      <c r="E33" s="256">
        <f t="shared" si="0"/>
        <v>100.00430570505921</v>
      </c>
    </row>
    <row r="34" spans="1:5" x14ac:dyDescent="0.25">
      <c r="A34" s="248" t="s">
        <v>537</v>
      </c>
      <c r="B34" s="249" t="s">
        <v>538</v>
      </c>
      <c r="C34" s="250">
        <f t="shared" ref="C34:D35" si="4">C35</f>
        <v>438016</v>
      </c>
      <c r="D34" s="267">
        <f t="shared" si="4"/>
        <v>390066.27999999997</v>
      </c>
      <c r="E34" s="241">
        <f t="shared" si="0"/>
        <v>89.05297523378141</v>
      </c>
    </row>
    <row r="35" spans="1:5" x14ac:dyDescent="0.25">
      <c r="A35" s="251">
        <v>942</v>
      </c>
      <c r="B35" s="249" t="s">
        <v>587</v>
      </c>
      <c r="C35" s="250">
        <f t="shared" si="4"/>
        <v>438016</v>
      </c>
      <c r="D35" s="267">
        <f t="shared" si="4"/>
        <v>390066.27999999997</v>
      </c>
      <c r="E35" s="241">
        <f t="shared" si="0"/>
        <v>89.05297523378141</v>
      </c>
    </row>
    <row r="36" spans="1:5" x14ac:dyDescent="0.25">
      <c r="A36" s="252">
        <v>11</v>
      </c>
      <c r="B36" s="249" t="s">
        <v>54</v>
      </c>
      <c r="C36" s="250">
        <f>C37+C42</f>
        <v>438016</v>
      </c>
      <c r="D36" s="267">
        <f>D37+D42</f>
        <v>390066.27999999997</v>
      </c>
      <c r="E36" s="241">
        <f t="shared" si="0"/>
        <v>89.05297523378141</v>
      </c>
    </row>
    <row r="37" spans="1:5" x14ac:dyDescent="0.25">
      <c r="A37" s="253">
        <v>3</v>
      </c>
      <c r="B37" s="249" t="s">
        <v>81</v>
      </c>
      <c r="C37" s="250">
        <f>SUM(C38:C41)</f>
        <v>381516</v>
      </c>
      <c r="D37" s="267">
        <f>SUM(D38:D41)</f>
        <v>360964.13999999996</v>
      </c>
      <c r="E37" s="241">
        <f t="shared" si="0"/>
        <v>94.613106658698442</v>
      </c>
    </row>
    <row r="38" spans="1:5" x14ac:dyDescent="0.25">
      <c r="A38" s="254">
        <v>31</v>
      </c>
      <c r="B38" s="249" t="s">
        <v>83</v>
      </c>
      <c r="C38" s="257">
        <v>8155</v>
      </c>
      <c r="D38" s="269">
        <v>0</v>
      </c>
      <c r="E38" s="256">
        <f t="shared" si="0"/>
        <v>0</v>
      </c>
    </row>
    <row r="39" spans="1:5" x14ac:dyDescent="0.25">
      <c r="A39" s="254">
        <v>32</v>
      </c>
      <c r="B39" s="249" t="s">
        <v>98</v>
      </c>
      <c r="C39" s="257">
        <v>371961</v>
      </c>
      <c r="D39" s="269">
        <v>359666.73</v>
      </c>
      <c r="E39" s="256">
        <f t="shared" si="0"/>
        <v>96.694742190713541</v>
      </c>
    </row>
    <row r="40" spans="1:5" x14ac:dyDescent="0.25">
      <c r="A40" s="254">
        <v>34</v>
      </c>
      <c r="B40" s="249" t="s">
        <v>160</v>
      </c>
      <c r="C40" s="257">
        <v>300</v>
      </c>
      <c r="D40" s="269">
        <v>368.37</v>
      </c>
      <c r="E40" s="256">
        <f t="shared" si="0"/>
        <v>122.78999999999999</v>
      </c>
    </row>
    <row r="41" spans="1:5" x14ac:dyDescent="0.25">
      <c r="A41" s="254">
        <v>37</v>
      </c>
      <c r="B41" s="249" t="s">
        <v>203</v>
      </c>
      <c r="C41" s="257">
        <v>1100</v>
      </c>
      <c r="D41" s="269">
        <v>929.04</v>
      </c>
      <c r="E41" s="256">
        <f t="shared" si="0"/>
        <v>84.458181818181814</v>
      </c>
    </row>
    <row r="42" spans="1:5" x14ac:dyDescent="0.25">
      <c r="A42" s="253">
        <v>4</v>
      </c>
      <c r="B42" s="249" t="s">
        <v>226</v>
      </c>
      <c r="C42" s="250">
        <f>C43</f>
        <v>56500</v>
      </c>
      <c r="D42" s="267">
        <f>D43</f>
        <v>29102.14</v>
      </c>
      <c r="E42" s="241">
        <f t="shared" si="0"/>
        <v>51.508212389380525</v>
      </c>
    </row>
    <row r="43" spans="1:5" x14ac:dyDescent="0.25">
      <c r="A43" s="254">
        <v>42</v>
      </c>
      <c r="B43" s="249" t="s">
        <v>233</v>
      </c>
      <c r="C43" s="255">
        <v>56500</v>
      </c>
      <c r="D43" s="268">
        <v>29102.14</v>
      </c>
      <c r="E43" s="256">
        <f t="shared" si="0"/>
        <v>51.508212389380525</v>
      </c>
    </row>
    <row r="44" spans="1:5" x14ac:dyDescent="0.25">
      <c r="A44" s="248" t="s">
        <v>539</v>
      </c>
      <c r="B44" s="249" t="s">
        <v>540</v>
      </c>
      <c r="C44" s="250">
        <f>C45</f>
        <v>288473</v>
      </c>
      <c r="D44" s="267">
        <f>D45</f>
        <v>138951.4</v>
      </c>
      <c r="E44" s="241">
        <f t="shared" si="0"/>
        <v>48.16790479524947</v>
      </c>
    </row>
    <row r="45" spans="1:5" x14ac:dyDescent="0.25">
      <c r="A45" s="251">
        <v>942</v>
      </c>
      <c r="B45" s="249" t="s">
        <v>587</v>
      </c>
      <c r="C45" s="250">
        <f>C46+C53</f>
        <v>288473</v>
      </c>
      <c r="D45" s="267">
        <f>D46+D53</f>
        <v>138951.4</v>
      </c>
      <c r="E45" s="241">
        <f t="shared" si="0"/>
        <v>48.16790479524947</v>
      </c>
    </row>
    <row r="46" spans="1:5" x14ac:dyDescent="0.25">
      <c r="A46" s="252">
        <v>51</v>
      </c>
      <c r="B46" s="249" t="s">
        <v>64</v>
      </c>
      <c r="C46" s="250">
        <f>C47+C51</f>
        <v>173652</v>
      </c>
      <c r="D46" s="267">
        <f>D47+D51</f>
        <v>89603.199999999997</v>
      </c>
      <c r="E46" s="241">
        <f t="shared" si="0"/>
        <v>51.599290535093175</v>
      </c>
    </row>
    <row r="47" spans="1:5" x14ac:dyDescent="0.25">
      <c r="A47" s="253">
        <v>3</v>
      </c>
      <c r="B47" s="249" t="s">
        <v>81</v>
      </c>
      <c r="C47" s="250">
        <f>C48+C49+C50</f>
        <v>130652</v>
      </c>
      <c r="D47" s="267">
        <f>D48+D49+D50</f>
        <v>89603.199999999997</v>
      </c>
      <c r="E47" s="241">
        <f t="shared" si="0"/>
        <v>68.581575482962378</v>
      </c>
    </row>
    <row r="48" spans="1:5" x14ac:dyDescent="0.25">
      <c r="A48" s="254">
        <v>31</v>
      </c>
      <c r="B48" s="249" t="s">
        <v>83</v>
      </c>
      <c r="C48" s="255">
        <v>12400</v>
      </c>
      <c r="D48" s="268">
        <v>6975.14</v>
      </c>
      <c r="E48" s="256">
        <f t="shared" si="0"/>
        <v>56.251129032258063</v>
      </c>
    </row>
    <row r="49" spans="1:5" x14ac:dyDescent="0.25">
      <c r="A49" s="254">
        <v>32</v>
      </c>
      <c r="B49" s="249" t="s">
        <v>98</v>
      </c>
      <c r="C49" s="255">
        <v>118252</v>
      </c>
      <c r="D49" s="268">
        <v>82628.06</v>
      </c>
      <c r="E49" s="256">
        <f t="shared" si="0"/>
        <v>69.874556032878928</v>
      </c>
    </row>
    <row r="50" spans="1:5" x14ac:dyDescent="0.25">
      <c r="A50" s="254">
        <v>34</v>
      </c>
      <c r="B50" s="249" t="s">
        <v>160</v>
      </c>
      <c r="C50" s="255"/>
      <c r="D50" s="268"/>
      <c r="E50" s="256" t="e">
        <f t="shared" si="0"/>
        <v>#DIV/0!</v>
      </c>
    </row>
    <row r="51" spans="1:5" x14ac:dyDescent="0.25">
      <c r="A51" s="253">
        <v>4</v>
      </c>
      <c r="B51" s="249" t="s">
        <v>226</v>
      </c>
      <c r="C51" s="250">
        <f>C52</f>
        <v>43000</v>
      </c>
      <c r="D51" s="267">
        <f>D52</f>
        <v>0</v>
      </c>
      <c r="E51" s="241">
        <f t="shared" si="0"/>
        <v>0</v>
      </c>
    </row>
    <row r="52" spans="1:5" x14ac:dyDescent="0.25">
      <c r="A52" s="254">
        <v>42</v>
      </c>
      <c r="B52" s="249" t="s">
        <v>233</v>
      </c>
      <c r="C52" s="255">
        <v>43000</v>
      </c>
      <c r="D52" s="268">
        <v>0</v>
      </c>
      <c r="E52" s="256">
        <f t="shared" si="0"/>
        <v>0</v>
      </c>
    </row>
    <row r="53" spans="1:5" x14ac:dyDescent="0.25">
      <c r="A53" s="252">
        <v>52</v>
      </c>
      <c r="B53" s="249" t="s">
        <v>75</v>
      </c>
      <c r="C53" s="250">
        <f>C54+C60</f>
        <v>114821</v>
      </c>
      <c r="D53" s="267">
        <f>D54+D60</f>
        <v>49348.2</v>
      </c>
      <c r="E53" s="241">
        <f t="shared" si="0"/>
        <v>42.978375035925481</v>
      </c>
    </row>
    <row r="54" spans="1:5" x14ac:dyDescent="0.25">
      <c r="A54" s="253">
        <v>3</v>
      </c>
      <c r="B54" s="249" t="s">
        <v>81</v>
      </c>
      <c r="C54" s="250">
        <f>SUM(C55:C59)</f>
        <v>44821</v>
      </c>
      <c r="D54" s="267">
        <f t="shared" ref="D54" si="5">SUM(D55:D59)</f>
        <v>49348.2</v>
      </c>
      <c r="E54" s="241">
        <f t="shared" si="0"/>
        <v>110.10062247607149</v>
      </c>
    </row>
    <row r="55" spans="1:5" x14ac:dyDescent="0.25">
      <c r="A55" s="254">
        <v>31</v>
      </c>
      <c r="B55" s="249" t="s">
        <v>83</v>
      </c>
      <c r="C55" s="255">
        <v>10000</v>
      </c>
      <c r="D55" s="268">
        <v>9960.14</v>
      </c>
      <c r="E55" s="256">
        <f t="shared" si="0"/>
        <v>99.601399999999998</v>
      </c>
    </row>
    <row r="56" spans="1:5" x14ac:dyDescent="0.25">
      <c r="A56" s="254">
        <v>32</v>
      </c>
      <c r="B56" s="249" t="s">
        <v>98</v>
      </c>
      <c r="C56" s="255">
        <v>19100</v>
      </c>
      <c r="D56" s="268">
        <v>23592.48</v>
      </c>
      <c r="E56" s="256">
        <f t="shared" si="0"/>
        <v>123.52083769633508</v>
      </c>
    </row>
    <row r="57" spans="1:5" x14ac:dyDescent="0.25">
      <c r="A57" s="254">
        <v>34</v>
      </c>
      <c r="B57" s="249" t="s">
        <v>160</v>
      </c>
      <c r="C57" s="255"/>
      <c r="D57" s="268">
        <v>74.239999999999995</v>
      </c>
      <c r="E57" s="256" t="e">
        <f t="shared" si="0"/>
        <v>#DIV/0!</v>
      </c>
    </row>
    <row r="58" spans="1:5" x14ac:dyDescent="0.25">
      <c r="A58" s="254">
        <v>36</v>
      </c>
      <c r="B58" s="249" t="s">
        <v>175</v>
      </c>
      <c r="C58" s="255">
        <v>15721</v>
      </c>
      <c r="D58" s="268">
        <v>15721.34</v>
      </c>
      <c r="E58" s="256">
        <f t="shared" si="0"/>
        <v>100.00216271229564</v>
      </c>
    </row>
    <row r="59" spans="1:5" x14ac:dyDescent="0.25">
      <c r="A59" s="254">
        <v>38</v>
      </c>
      <c r="B59" s="249"/>
      <c r="C59" s="255"/>
      <c r="D59" s="268"/>
      <c r="E59" s="256" t="e">
        <f t="shared" si="0"/>
        <v>#DIV/0!</v>
      </c>
    </row>
    <row r="60" spans="1:5" x14ac:dyDescent="0.25">
      <c r="A60" s="253">
        <v>4</v>
      </c>
      <c r="B60" s="249" t="s">
        <v>226</v>
      </c>
      <c r="C60" s="250">
        <f>C61</f>
        <v>70000</v>
      </c>
      <c r="D60" s="267">
        <f>D61</f>
        <v>0</v>
      </c>
      <c r="E60" s="241">
        <f t="shared" si="0"/>
        <v>0</v>
      </c>
    </row>
    <row r="61" spans="1:5" x14ac:dyDescent="0.25">
      <c r="A61" s="254">
        <v>42</v>
      </c>
      <c r="B61" s="249" t="s">
        <v>233</v>
      </c>
      <c r="C61" s="255">
        <v>70000</v>
      </c>
      <c r="D61" s="268">
        <v>0</v>
      </c>
      <c r="E61" s="256">
        <f t="shared" si="0"/>
        <v>0</v>
      </c>
    </row>
    <row r="62" spans="1:5" x14ac:dyDescent="0.25">
      <c r="A62" s="248" t="s">
        <v>541</v>
      </c>
      <c r="B62" s="249" t="s">
        <v>542</v>
      </c>
      <c r="C62" s="250">
        <f>C63</f>
        <v>1459761</v>
      </c>
      <c r="D62" s="267">
        <f>D63</f>
        <v>1049646.6900000002</v>
      </c>
      <c r="E62" s="241">
        <f t="shared" si="0"/>
        <v>71.905379716268641</v>
      </c>
    </row>
    <row r="63" spans="1:5" x14ac:dyDescent="0.25">
      <c r="A63" s="251">
        <v>942</v>
      </c>
      <c r="B63" s="249" t="s">
        <v>587</v>
      </c>
      <c r="C63" s="250">
        <f>C64+C72++C81+C89+C96</f>
        <v>1459761</v>
      </c>
      <c r="D63" s="267">
        <f>D64+D72++D81+D89+D96</f>
        <v>1049646.6900000002</v>
      </c>
      <c r="E63" s="241">
        <f t="shared" si="0"/>
        <v>71.905379716268641</v>
      </c>
    </row>
    <row r="64" spans="1:5" x14ac:dyDescent="0.25">
      <c r="A64" s="252">
        <v>31</v>
      </c>
      <c r="B64" s="249" t="s">
        <v>484</v>
      </c>
      <c r="C64" s="250">
        <f>C65+C70</f>
        <v>152535</v>
      </c>
      <c r="D64" s="267">
        <f>D65+D70</f>
        <v>112005.43000000001</v>
      </c>
      <c r="E64" s="241">
        <f t="shared" si="0"/>
        <v>73.429330973219265</v>
      </c>
    </row>
    <row r="65" spans="1:5" x14ac:dyDescent="0.25">
      <c r="A65" s="253">
        <v>3</v>
      </c>
      <c r="B65" s="249" t="s">
        <v>81</v>
      </c>
      <c r="C65" s="250">
        <f>SUM(C66:C69)</f>
        <v>152535</v>
      </c>
      <c r="D65" s="267">
        <f>SUM(D66:D69)</f>
        <v>105780.04000000001</v>
      </c>
      <c r="E65" s="241">
        <f t="shared" si="0"/>
        <v>69.348044711049923</v>
      </c>
    </row>
    <row r="66" spans="1:5" x14ac:dyDescent="0.25">
      <c r="A66" s="254">
        <v>31</v>
      </c>
      <c r="B66" s="249" t="s">
        <v>83</v>
      </c>
      <c r="C66" s="255">
        <v>15000</v>
      </c>
      <c r="D66" s="268">
        <v>9375.5499999999993</v>
      </c>
      <c r="E66" s="256">
        <f t="shared" si="0"/>
        <v>62.50366666666666</v>
      </c>
    </row>
    <row r="67" spans="1:5" x14ac:dyDescent="0.25">
      <c r="A67" s="254">
        <v>32</v>
      </c>
      <c r="B67" s="249" t="s">
        <v>98</v>
      </c>
      <c r="C67" s="255">
        <v>134335</v>
      </c>
      <c r="D67" s="268">
        <v>94474.36</v>
      </c>
      <c r="E67" s="256">
        <f t="shared" si="0"/>
        <v>70.327435143484578</v>
      </c>
    </row>
    <row r="68" spans="1:5" x14ac:dyDescent="0.25">
      <c r="A68" s="254">
        <v>34</v>
      </c>
      <c r="B68" s="249" t="s">
        <v>160</v>
      </c>
      <c r="C68" s="255">
        <v>200</v>
      </c>
      <c r="D68" s="268">
        <v>137.41</v>
      </c>
      <c r="E68" s="256">
        <f t="shared" si="0"/>
        <v>68.704999999999998</v>
      </c>
    </row>
    <row r="69" spans="1:5" x14ac:dyDescent="0.25">
      <c r="A69" s="254">
        <v>38</v>
      </c>
      <c r="B69" s="249" t="s">
        <v>209</v>
      </c>
      <c r="C69" s="255">
        <v>3000</v>
      </c>
      <c r="D69" s="268">
        <v>1792.72</v>
      </c>
      <c r="E69" s="256">
        <f t="shared" si="0"/>
        <v>59.757333333333328</v>
      </c>
    </row>
    <row r="70" spans="1:5" x14ac:dyDescent="0.25">
      <c r="A70" s="253">
        <v>4</v>
      </c>
      <c r="B70" s="249" t="s">
        <v>226</v>
      </c>
      <c r="C70" s="250">
        <f>C71</f>
        <v>0</v>
      </c>
      <c r="D70" s="267">
        <f>D71</f>
        <v>6225.39</v>
      </c>
      <c r="E70" s="241" t="e">
        <f t="shared" si="0"/>
        <v>#DIV/0!</v>
      </c>
    </row>
    <row r="71" spans="1:5" x14ac:dyDescent="0.25">
      <c r="A71" s="254">
        <v>42</v>
      </c>
      <c r="B71" s="249" t="s">
        <v>233</v>
      </c>
      <c r="C71" s="255"/>
      <c r="D71" s="268">
        <v>6225.39</v>
      </c>
      <c r="E71" s="256" t="e">
        <f t="shared" si="0"/>
        <v>#DIV/0!</v>
      </c>
    </row>
    <row r="72" spans="1:5" x14ac:dyDescent="0.25">
      <c r="A72" s="252">
        <v>43</v>
      </c>
      <c r="B72" s="249" t="s">
        <v>60</v>
      </c>
      <c r="C72" s="250">
        <f>C73+C78</f>
        <v>1246875</v>
      </c>
      <c r="D72" s="267">
        <f>D73+D78</f>
        <v>820730.46000000008</v>
      </c>
      <c r="E72" s="241">
        <f t="shared" si="0"/>
        <v>65.822994285714287</v>
      </c>
    </row>
    <row r="73" spans="1:5" x14ac:dyDescent="0.25">
      <c r="A73" s="253">
        <v>3</v>
      </c>
      <c r="B73" s="249" t="s">
        <v>81</v>
      </c>
      <c r="C73" s="250">
        <f>SUM(C74:C77)</f>
        <v>1119875</v>
      </c>
      <c r="D73" s="267">
        <f>SUM(D74:D77)</f>
        <v>819862.8600000001</v>
      </c>
      <c r="E73" s="241">
        <f t="shared" ref="E73:E98" si="6">SUM(D73/C73*100)</f>
        <v>73.210211854001571</v>
      </c>
    </row>
    <row r="74" spans="1:5" x14ac:dyDescent="0.25">
      <c r="A74" s="254">
        <v>31</v>
      </c>
      <c r="B74" s="249" t="s">
        <v>83</v>
      </c>
      <c r="C74" s="255">
        <v>437375</v>
      </c>
      <c r="D74" s="268">
        <v>349967.84</v>
      </c>
      <c r="E74" s="256">
        <f t="shared" si="6"/>
        <v>80.015510717347809</v>
      </c>
    </row>
    <row r="75" spans="1:5" x14ac:dyDescent="0.25">
      <c r="A75" s="254">
        <v>32</v>
      </c>
      <c r="B75" s="249" t="s">
        <v>98</v>
      </c>
      <c r="C75" s="255">
        <v>662500</v>
      </c>
      <c r="D75" s="268">
        <v>453543.09</v>
      </c>
      <c r="E75" s="256">
        <f t="shared" si="6"/>
        <v>68.459334339622643</v>
      </c>
    </row>
    <row r="76" spans="1:5" x14ac:dyDescent="0.25">
      <c r="A76" s="254">
        <v>34</v>
      </c>
      <c r="B76" s="249" t="s">
        <v>160</v>
      </c>
      <c r="C76" s="255">
        <v>10000</v>
      </c>
      <c r="D76" s="268">
        <v>9633.1299999999992</v>
      </c>
      <c r="E76" s="256">
        <f t="shared" si="6"/>
        <v>96.331299999999999</v>
      </c>
    </row>
    <row r="77" spans="1:5" x14ac:dyDescent="0.25">
      <c r="A77" s="254">
        <v>37</v>
      </c>
      <c r="B77" s="249" t="s">
        <v>203</v>
      </c>
      <c r="C77" s="255">
        <v>10000</v>
      </c>
      <c r="D77" s="268">
        <v>6718.8</v>
      </c>
      <c r="E77" s="256">
        <f t="shared" si="6"/>
        <v>67.188000000000002</v>
      </c>
    </row>
    <row r="78" spans="1:5" x14ac:dyDescent="0.25">
      <c r="A78" s="253">
        <v>4</v>
      </c>
      <c r="B78" s="249" t="s">
        <v>226</v>
      </c>
      <c r="C78" s="250">
        <f>SUM(C79:C80)</f>
        <v>127000</v>
      </c>
      <c r="D78" s="267">
        <f>SUM(D79:D80)</f>
        <v>867.6</v>
      </c>
      <c r="E78" s="241">
        <f t="shared" si="6"/>
        <v>0.68314960629921262</v>
      </c>
    </row>
    <row r="79" spans="1:5" x14ac:dyDescent="0.25">
      <c r="A79" s="254">
        <v>41</v>
      </c>
      <c r="B79" s="249" t="s">
        <v>227</v>
      </c>
      <c r="C79" s="255"/>
      <c r="D79" s="268"/>
      <c r="E79" s="256" t="e">
        <f t="shared" si="6"/>
        <v>#DIV/0!</v>
      </c>
    </row>
    <row r="80" spans="1:5" x14ac:dyDescent="0.25">
      <c r="A80" s="254">
        <v>42</v>
      </c>
      <c r="B80" s="249" t="s">
        <v>233</v>
      </c>
      <c r="C80" s="255">
        <v>127000</v>
      </c>
      <c r="D80" s="268">
        <v>867.6</v>
      </c>
      <c r="E80" s="256">
        <f t="shared" si="6"/>
        <v>0.68314960629921262</v>
      </c>
    </row>
    <row r="81" spans="1:5" x14ac:dyDescent="0.25">
      <c r="A81" s="252">
        <v>52</v>
      </c>
      <c r="B81" s="249" t="s">
        <v>75</v>
      </c>
      <c r="C81" s="250">
        <f>C82+C87</f>
        <v>35394</v>
      </c>
      <c r="D81" s="267">
        <f>D82+D87</f>
        <v>113117.05000000002</v>
      </c>
      <c r="E81" s="241">
        <f t="shared" si="6"/>
        <v>319.59385771599716</v>
      </c>
    </row>
    <row r="82" spans="1:5" x14ac:dyDescent="0.25">
      <c r="A82" s="253">
        <v>3</v>
      </c>
      <c r="B82" s="249" t="s">
        <v>81</v>
      </c>
      <c r="C82" s="250">
        <f>SUM(C83:C86)</f>
        <v>35394</v>
      </c>
      <c r="D82" s="267">
        <f>SUM(D83:D86)</f>
        <v>112999.00000000001</v>
      </c>
      <c r="E82" s="241">
        <f t="shared" si="6"/>
        <v>319.26032660902985</v>
      </c>
    </row>
    <row r="83" spans="1:5" x14ac:dyDescent="0.25">
      <c r="A83" s="254">
        <v>31</v>
      </c>
      <c r="B83" s="249" t="s">
        <v>83</v>
      </c>
      <c r="C83" s="255">
        <v>25183</v>
      </c>
      <c r="D83" s="268">
        <v>23543.96</v>
      </c>
      <c r="E83" s="256">
        <f t="shared" si="6"/>
        <v>93.491482349203821</v>
      </c>
    </row>
    <row r="84" spans="1:5" x14ac:dyDescent="0.25">
      <c r="A84" s="254">
        <v>32</v>
      </c>
      <c r="B84" s="249" t="s">
        <v>98</v>
      </c>
      <c r="C84" s="255">
        <v>10151</v>
      </c>
      <c r="D84" s="268">
        <v>89371.08</v>
      </c>
      <c r="E84" s="256">
        <f t="shared" si="6"/>
        <v>880.4165106886021</v>
      </c>
    </row>
    <row r="85" spans="1:5" x14ac:dyDescent="0.25">
      <c r="A85" s="254">
        <v>34</v>
      </c>
      <c r="B85" s="249" t="s">
        <v>160</v>
      </c>
      <c r="C85" s="255">
        <v>60</v>
      </c>
      <c r="D85" s="268">
        <v>83.96</v>
      </c>
      <c r="E85" s="256">
        <f t="shared" si="6"/>
        <v>139.93333333333334</v>
      </c>
    </row>
    <row r="86" spans="1:5" x14ac:dyDescent="0.25">
      <c r="A86" s="254">
        <v>37</v>
      </c>
      <c r="B86" s="249" t="s">
        <v>203</v>
      </c>
      <c r="C86" s="255">
        <v>0</v>
      </c>
      <c r="D86" s="268"/>
      <c r="E86" s="256" t="e">
        <f t="shared" si="6"/>
        <v>#DIV/0!</v>
      </c>
    </row>
    <row r="87" spans="1:5" x14ac:dyDescent="0.25">
      <c r="A87" s="253">
        <v>4</v>
      </c>
      <c r="B87" s="249" t="s">
        <v>226</v>
      </c>
      <c r="C87" s="250">
        <f>SUM(C88:C88)</f>
        <v>0</v>
      </c>
      <c r="D87" s="267">
        <f>SUM(D88:D88)</f>
        <v>118.05</v>
      </c>
      <c r="E87" s="241" t="e">
        <f t="shared" si="6"/>
        <v>#DIV/0!</v>
      </c>
    </row>
    <row r="88" spans="1:5" x14ac:dyDescent="0.25">
      <c r="A88" s="254">
        <v>42</v>
      </c>
      <c r="B88" s="249" t="s">
        <v>233</v>
      </c>
      <c r="C88" s="255"/>
      <c r="D88" s="268">
        <v>118.05</v>
      </c>
      <c r="E88" s="256" t="e">
        <f t="shared" si="6"/>
        <v>#DIV/0!</v>
      </c>
    </row>
    <row r="89" spans="1:5" x14ac:dyDescent="0.25">
      <c r="A89" s="252">
        <v>6</v>
      </c>
      <c r="B89" s="249" t="s">
        <v>485</v>
      </c>
      <c r="C89" s="250">
        <f>C90+C94</f>
        <v>24662</v>
      </c>
      <c r="D89" s="267">
        <f>D90+D94</f>
        <v>3793.75</v>
      </c>
      <c r="E89" s="241">
        <f t="shared" si="6"/>
        <v>15.382977860676345</v>
      </c>
    </row>
    <row r="90" spans="1:5" x14ac:dyDescent="0.25">
      <c r="A90" s="253">
        <v>3</v>
      </c>
      <c r="B90" s="249" t="s">
        <v>81</v>
      </c>
      <c r="C90" s="250">
        <f>SUM(C91:C93)</f>
        <v>24662</v>
      </c>
      <c r="D90" s="267">
        <f>SUM(D91:D93)</f>
        <v>3793.75</v>
      </c>
      <c r="E90" s="241">
        <f t="shared" si="6"/>
        <v>15.382977860676345</v>
      </c>
    </row>
    <row r="91" spans="1:5" x14ac:dyDescent="0.25">
      <c r="A91" s="254">
        <v>32</v>
      </c>
      <c r="B91" s="249" t="s">
        <v>98</v>
      </c>
      <c r="C91" s="255">
        <v>24662</v>
      </c>
      <c r="D91" s="268">
        <v>3793.75</v>
      </c>
      <c r="E91" s="256">
        <f t="shared" si="6"/>
        <v>15.382977860676345</v>
      </c>
    </row>
    <row r="92" spans="1:5" x14ac:dyDescent="0.25">
      <c r="A92" s="254">
        <v>34</v>
      </c>
      <c r="B92" s="249" t="s">
        <v>160</v>
      </c>
      <c r="C92" s="255"/>
      <c r="D92" s="268"/>
      <c r="E92" s="256" t="e">
        <f t="shared" si="6"/>
        <v>#DIV/0!</v>
      </c>
    </row>
    <row r="93" spans="1:5" x14ac:dyDescent="0.25">
      <c r="A93" s="254">
        <v>38</v>
      </c>
      <c r="B93" s="249" t="s">
        <v>209</v>
      </c>
      <c r="C93" s="255"/>
      <c r="D93" s="268"/>
      <c r="E93" s="256" t="e">
        <f t="shared" si="6"/>
        <v>#DIV/0!</v>
      </c>
    </row>
    <row r="94" spans="1:5" x14ac:dyDescent="0.25">
      <c r="A94" s="253">
        <v>4</v>
      </c>
      <c r="B94" s="249" t="s">
        <v>226</v>
      </c>
      <c r="C94" s="250">
        <f>SUM(C95:C95)</f>
        <v>0</v>
      </c>
      <c r="D94" s="267">
        <f>SUM(D95:D95)</f>
        <v>0</v>
      </c>
      <c r="E94" s="241" t="e">
        <f t="shared" si="6"/>
        <v>#DIV/0!</v>
      </c>
    </row>
    <row r="95" spans="1:5" x14ac:dyDescent="0.25">
      <c r="A95" s="254">
        <v>42</v>
      </c>
      <c r="B95" s="249" t="s">
        <v>233</v>
      </c>
      <c r="C95" s="255"/>
      <c r="D95" s="268"/>
      <c r="E95" s="256" t="e">
        <f t="shared" si="6"/>
        <v>#DIV/0!</v>
      </c>
    </row>
    <row r="96" spans="1:5" x14ac:dyDescent="0.25">
      <c r="A96" s="252">
        <v>7</v>
      </c>
      <c r="B96" s="249" t="s">
        <v>585</v>
      </c>
      <c r="C96" s="250">
        <f>C97</f>
        <v>295</v>
      </c>
      <c r="D96" s="267">
        <f>D97</f>
        <v>0</v>
      </c>
      <c r="E96" s="241">
        <f t="shared" si="6"/>
        <v>0</v>
      </c>
    </row>
    <row r="97" spans="1:5" x14ac:dyDescent="0.25">
      <c r="A97" s="253">
        <v>4</v>
      </c>
      <c r="B97" s="249" t="s">
        <v>226</v>
      </c>
      <c r="C97" s="250">
        <f>SUM(C98:C98)</f>
        <v>295</v>
      </c>
      <c r="D97" s="267">
        <f>SUM(D98:D98)</f>
        <v>0</v>
      </c>
      <c r="E97" s="241">
        <f t="shared" si="6"/>
        <v>0</v>
      </c>
    </row>
    <row r="98" spans="1:5" x14ac:dyDescent="0.25">
      <c r="A98" s="254">
        <v>42</v>
      </c>
      <c r="B98" s="249" t="s">
        <v>233</v>
      </c>
      <c r="C98" s="255">
        <v>295</v>
      </c>
      <c r="D98" s="268">
        <v>0</v>
      </c>
      <c r="E98" s="256">
        <f t="shared" si="6"/>
        <v>0</v>
      </c>
    </row>
  </sheetData>
  <mergeCells count="1">
    <mergeCell ref="A3:E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 maric</cp:lastModifiedBy>
  <cp:lastPrinted>2025-03-13T08:03:39Z</cp:lastPrinted>
  <dcterms:created xsi:type="dcterms:W3CDTF">2024-02-22T20:30:43Z</dcterms:created>
  <dcterms:modified xsi:type="dcterms:W3CDTF">2025-03-13T12:11:45Z</dcterms:modified>
</cp:coreProperties>
</file>