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ndra\Documents\FP - izvršenje\2024\12\FV izvršenje\"/>
    </mc:Choice>
  </mc:AlternateContent>
  <bookViews>
    <workbookView xWindow="0" yWindow="0" windowWidth="28800" windowHeight="12135"/>
  </bookViews>
  <sheets>
    <sheet name="A. SAŽETAK" sheetId="1" r:id="rId1"/>
    <sheet name="A.1 PRIHODI EK" sheetId="2" r:id="rId2"/>
    <sheet name="A.1 RASHODI EK" sheetId="6" r:id="rId3"/>
    <sheet name="A.2 PRIHODI I RASHODI IF" sheetId="4" r:id="rId4"/>
    <sheet name="A.3 RASHODI FUNKC" sheetId="10" r:id="rId5"/>
    <sheet name="B.1 RAČUN FINANC EK" sheetId="7" r:id="rId6"/>
    <sheet name="B.2 RAČUN FINANC IF" sheetId="8" r:id="rId7"/>
    <sheet name="II. POSEBNI DIO" sheetId="14" r:id="rId8"/>
  </sheets>
  <definedNames>
    <definedName name="_xlnm.Print_Titles" localSheetId="1">'A.1 PRIHODI EK'!$7:$8</definedName>
    <definedName name="_xlnm.Print_Titles" localSheetId="2">'A.1 RASHODI EK'!$7:$8</definedName>
    <definedName name="_xlnm.Print_Titles" localSheetId="3">'A.2 PRIHODI I RASHODI IF'!$7:$8</definedName>
    <definedName name="_xlnm.Print_Titles" localSheetId="5">'B.1 RAČUN FINANC EK'!$7:$8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4" l="1"/>
  <c r="E98" i="14"/>
  <c r="D97" i="14"/>
  <c r="E97" i="14" s="1"/>
  <c r="C97" i="14"/>
  <c r="C96" i="14"/>
  <c r="E95" i="14"/>
  <c r="D94" i="14"/>
  <c r="E94" i="14" s="1"/>
  <c r="C94" i="14"/>
  <c r="E93" i="14"/>
  <c r="C90" i="14"/>
  <c r="C89" i="14" s="1"/>
  <c r="C13" i="14" s="1"/>
  <c r="E88" i="14"/>
  <c r="D87" i="14"/>
  <c r="C87" i="14"/>
  <c r="E87" i="14" s="1"/>
  <c r="E86" i="14"/>
  <c r="C82" i="14"/>
  <c r="C81" i="14"/>
  <c r="C12" i="14" s="1"/>
  <c r="E80" i="14"/>
  <c r="C78" i="14"/>
  <c r="E77" i="14"/>
  <c r="C73" i="14"/>
  <c r="C72" i="14" s="1"/>
  <c r="C10" i="14" s="1"/>
  <c r="E71" i="14"/>
  <c r="D70" i="14"/>
  <c r="C70" i="14"/>
  <c r="E70" i="14" s="1"/>
  <c r="E69" i="14"/>
  <c r="C65" i="14"/>
  <c r="C64" i="14"/>
  <c r="E61" i="14"/>
  <c r="E60" i="14"/>
  <c r="D60" i="14"/>
  <c r="C60" i="14"/>
  <c r="E59" i="14"/>
  <c r="E58" i="14"/>
  <c r="E57" i="14"/>
  <c r="E56" i="14"/>
  <c r="E55" i="14"/>
  <c r="D54" i="14"/>
  <c r="D53" i="14" s="1"/>
  <c r="E53" i="14" s="1"/>
  <c r="C54" i="14"/>
  <c r="C53" i="14"/>
  <c r="E52" i="14"/>
  <c r="D51" i="14"/>
  <c r="E51" i="14" s="1"/>
  <c r="C51" i="14"/>
  <c r="E50" i="14"/>
  <c r="E49" i="14"/>
  <c r="E48" i="14"/>
  <c r="D47" i="14"/>
  <c r="E47" i="14" s="1"/>
  <c r="C47" i="14"/>
  <c r="C46" i="14" s="1"/>
  <c r="E43" i="14"/>
  <c r="D42" i="14"/>
  <c r="E42" i="14" s="1"/>
  <c r="C42" i="14"/>
  <c r="E41" i="14"/>
  <c r="E40" i="14"/>
  <c r="E39" i="14"/>
  <c r="E38" i="14"/>
  <c r="D37" i="14"/>
  <c r="E37" i="14" s="1"/>
  <c r="C37" i="14"/>
  <c r="C36" i="14" s="1"/>
  <c r="C35" i="14" s="1"/>
  <c r="C34" i="14" s="1"/>
  <c r="C32" i="14"/>
  <c r="C31" i="14"/>
  <c r="C8" i="14" s="1"/>
  <c r="C27" i="14"/>
  <c r="C26" i="14"/>
  <c r="C25" i="14"/>
  <c r="C24" i="14"/>
  <c r="C21" i="14"/>
  <c r="C20" i="14"/>
  <c r="C19" i="14" s="1"/>
  <c r="C18" i="14" s="1"/>
  <c r="C14" i="14"/>
  <c r="E54" i="14" l="1"/>
  <c r="C45" i="14"/>
  <c r="C44" i="14" s="1"/>
  <c r="C11" i="14"/>
  <c r="C15" i="14"/>
  <c r="C63" i="14"/>
  <c r="C62" i="14" s="1"/>
  <c r="D36" i="14"/>
  <c r="D46" i="14"/>
  <c r="C9" i="14"/>
  <c r="C30" i="14"/>
  <c r="C29" i="14" s="1"/>
  <c r="C17" i="14" s="1"/>
  <c r="C16" i="14" s="1"/>
  <c r="D96" i="14"/>
  <c r="E46" i="14" l="1"/>
  <c r="D45" i="14"/>
  <c r="D11" i="14"/>
  <c r="E11" i="14" s="1"/>
  <c r="E96" i="14"/>
  <c r="D14" i="14"/>
  <c r="E14" i="14" s="1"/>
  <c r="E36" i="14"/>
  <c r="D35" i="14"/>
  <c r="E35" i="14" l="1"/>
  <c r="D34" i="14"/>
  <c r="E45" i="14"/>
  <c r="D44" i="14"/>
  <c r="E44" i="14" s="1"/>
  <c r="E34" i="14" l="1"/>
  <c r="D17" i="14"/>
  <c r="G10" i="1" l="1"/>
  <c r="K22" i="1" l="1"/>
  <c r="K25" i="1"/>
  <c r="K21" i="1"/>
  <c r="K11" i="1"/>
  <c r="K10" i="1"/>
  <c r="H11" i="8"/>
  <c r="H12" i="8"/>
  <c r="H13" i="8"/>
  <c r="H14" i="8"/>
  <c r="H15" i="8"/>
  <c r="H16" i="8"/>
  <c r="H17" i="8"/>
  <c r="H18" i="8"/>
  <c r="H19" i="8"/>
  <c r="H10" i="8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10" i="7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8" i="4"/>
  <c r="H29" i="4"/>
  <c r="H30" i="4"/>
  <c r="H32" i="4"/>
  <c r="H34" i="4"/>
  <c r="H36" i="4"/>
  <c r="H37" i="4"/>
  <c r="H38" i="4"/>
  <c r="H39" i="4"/>
  <c r="H40" i="4"/>
  <c r="H41" i="4"/>
  <c r="H42" i="4"/>
  <c r="H43" i="4"/>
  <c r="H44" i="4"/>
  <c r="H45" i="4"/>
  <c r="H46" i="4"/>
  <c r="H10" i="4"/>
  <c r="H11" i="10"/>
  <c r="H12" i="10"/>
  <c r="H14" i="10"/>
  <c r="C17" i="6" l="1"/>
  <c r="K24" i="1" l="1"/>
  <c r="F59" i="2" l="1"/>
  <c r="C59" i="2"/>
  <c r="C35" i="7" l="1"/>
  <c r="J25" i="1" l="1"/>
  <c r="J24" i="1"/>
  <c r="H11" i="1" l="1"/>
  <c r="H10" i="1"/>
  <c r="E10" i="8"/>
  <c r="F11" i="8"/>
  <c r="F10" i="8" s="1"/>
  <c r="E11" i="8"/>
  <c r="D11" i="8"/>
  <c r="D10" i="8" s="1"/>
  <c r="C11" i="8"/>
  <c r="E13" i="8"/>
  <c r="F14" i="8"/>
  <c r="E14" i="8"/>
  <c r="D14" i="8"/>
  <c r="C14" i="8"/>
  <c r="F16" i="8"/>
  <c r="E16" i="8"/>
  <c r="D16" i="8"/>
  <c r="D13" i="8" s="1"/>
  <c r="C16" i="8"/>
  <c r="C13" i="8" s="1"/>
  <c r="F18" i="8"/>
  <c r="E18" i="8"/>
  <c r="D18" i="8"/>
  <c r="C18" i="8"/>
  <c r="G19" i="8"/>
  <c r="G18" i="8"/>
  <c r="G17" i="8"/>
  <c r="G15" i="8"/>
  <c r="G14" i="8"/>
  <c r="G12" i="8"/>
  <c r="E17" i="7"/>
  <c r="H22" i="1" s="1"/>
  <c r="D17" i="7"/>
  <c r="F19" i="7"/>
  <c r="C19" i="7"/>
  <c r="G19" i="7" s="1"/>
  <c r="F24" i="7"/>
  <c r="F18" i="7" s="1"/>
  <c r="C24" i="7"/>
  <c r="C18" i="7" s="1"/>
  <c r="F22" i="7"/>
  <c r="C22" i="7"/>
  <c r="G26" i="7"/>
  <c r="G25" i="7"/>
  <c r="G23" i="7"/>
  <c r="G22" i="7"/>
  <c r="G21" i="7"/>
  <c r="G20" i="7"/>
  <c r="F13" i="8" l="1"/>
  <c r="G16" i="8"/>
  <c r="G11" i="8"/>
  <c r="C10" i="8"/>
  <c r="G10" i="8"/>
  <c r="G13" i="8"/>
  <c r="G24" i="7"/>
  <c r="F14" i="7" l="1"/>
  <c r="C14" i="7"/>
  <c r="F12" i="7"/>
  <c r="F11" i="7" s="1"/>
  <c r="F10" i="7" s="1"/>
  <c r="I21" i="1" s="1"/>
  <c r="E10" i="7"/>
  <c r="H21" i="1" s="1"/>
  <c r="D10" i="7"/>
  <c r="G21" i="1" s="1"/>
  <c r="C12" i="7"/>
  <c r="C11" i="7" s="1"/>
  <c r="C10" i="7" s="1"/>
  <c r="F21" i="1" s="1"/>
  <c r="F15" i="7"/>
  <c r="C15" i="7"/>
  <c r="J21" i="1" l="1"/>
  <c r="F27" i="7"/>
  <c r="C27" i="7"/>
  <c r="G27" i="7" s="1"/>
  <c r="F28" i="7"/>
  <c r="C28" i="7"/>
  <c r="G28" i="7" s="1"/>
  <c r="F30" i="7"/>
  <c r="C30" i="7"/>
  <c r="G30" i="7" s="1"/>
  <c r="F32" i="7"/>
  <c r="F17" i="7" s="1"/>
  <c r="I22" i="1" s="1"/>
  <c r="C32" i="7"/>
  <c r="F33" i="7"/>
  <c r="C33" i="7"/>
  <c r="G33" i="7" s="1"/>
  <c r="G11" i="7"/>
  <c r="G12" i="7"/>
  <c r="G13" i="7"/>
  <c r="G14" i="7"/>
  <c r="G15" i="7"/>
  <c r="G16" i="7"/>
  <c r="G18" i="7"/>
  <c r="G29" i="7"/>
  <c r="G31" i="7"/>
  <c r="G34" i="7"/>
  <c r="G36" i="7"/>
  <c r="G10" i="7"/>
  <c r="F35" i="7"/>
  <c r="G35" i="7" s="1"/>
  <c r="E10" i="10"/>
  <c r="D10" i="10"/>
  <c r="F13" i="10"/>
  <c r="E13" i="10"/>
  <c r="D13" i="10"/>
  <c r="C13" i="10"/>
  <c r="F11" i="10"/>
  <c r="E11" i="10"/>
  <c r="D11" i="10"/>
  <c r="C11" i="10"/>
  <c r="G11" i="10" s="1"/>
  <c r="G14" i="10"/>
  <c r="G12" i="10"/>
  <c r="F11" i="4"/>
  <c r="E11" i="4"/>
  <c r="D11" i="4"/>
  <c r="C11" i="4"/>
  <c r="G11" i="4" s="1"/>
  <c r="F13" i="4"/>
  <c r="E13" i="4"/>
  <c r="D13" i="4"/>
  <c r="C13" i="4"/>
  <c r="G13" i="4" s="1"/>
  <c r="F15" i="4"/>
  <c r="E15" i="4"/>
  <c r="D15" i="4"/>
  <c r="C15" i="4"/>
  <c r="F17" i="4"/>
  <c r="E17" i="4"/>
  <c r="D17" i="4"/>
  <c r="C17" i="4"/>
  <c r="F23" i="4"/>
  <c r="E23" i="4"/>
  <c r="D23" i="4"/>
  <c r="C23" i="4"/>
  <c r="G23" i="4" s="1"/>
  <c r="F25" i="4"/>
  <c r="E25" i="4"/>
  <c r="D25" i="4"/>
  <c r="C25" i="4"/>
  <c r="F28" i="4"/>
  <c r="E28" i="4"/>
  <c r="E27" i="4" s="1"/>
  <c r="D28" i="4"/>
  <c r="C28" i="4"/>
  <c r="G28" i="4" s="1"/>
  <c r="F31" i="4"/>
  <c r="H31" i="4" s="1"/>
  <c r="E31" i="4"/>
  <c r="D31" i="4"/>
  <c r="C31" i="4"/>
  <c r="F33" i="4"/>
  <c r="H33" i="4" s="1"/>
  <c r="E33" i="4"/>
  <c r="D33" i="4"/>
  <c r="C33" i="4"/>
  <c r="F35" i="4"/>
  <c r="H35" i="4" s="1"/>
  <c r="E35" i="4"/>
  <c r="D35" i="4"/>
  <c r="C35" i="4"/>
  <c r="F41" i="4"/>
  <c r="E41" i="4"/>
  <c r="D41" i="4"/>
  <c r="C41" i="4"/>
  <c r="F43" i="4"/>
  <c r="E43" i="4"/>
  <c r="D43" i="4"/>
  <c r="C43" i="4"/>
  <c r="G43" i="4" s="1"/>
  <c r="D45" i="4"/>
  <c r="E45" i="4"/>
  <c r="F45" i="4"/>
  <c r="C45" i="4"/>
  <c r="G12" i="4"/>
  <c r="G14" i="4"/>
  <c r="G16" i="4"/>
  <c r="G18" i="4"/>
  <c r="G19" i="4"/>
  <c r="G20" i="4"/>
  <c r="G21" i="4"/>
  <c r="G22" i="4"/>
  <c r="G24" i="4"/>
  <c r="G26" i="4"/>
  <c r="G29" i="4"/>
  <c r="G30" i="4"/>
  <c r="G32" i="4"/>
  <c r="G34" i="4"/>
  <c r="G36" i="4"/>
  <c r="G37" i="4"/>
  <c r="G38" i="4"/>
  <c r="G39" i="4"/>
  <c r="G40" i="4"/>
  <c r="G42" i="4"/>
  <c r="G44" i="4"/>
  <c r="G46" i="4"/>
  <c r="F10" i="10" l="1"/>
  <c r="H10" i="10" s="1"/>
  <c r="H13" i="10"/>
  <c r="G13" i="10"/>
  <c r="C10" i="10"/>
  <c r="G41" i="4"/>
  <c r="G35" i="4"/>
  <c r="G33" i="4"/>
  <c r="F27" i="4"/>
  <c r="H27" i="4" s="1"/>
  <c r="G31" i="4"/>
  <c r="D27" i="4"/>
  <c r="G17" i="4"/>
  <c r="G32" i="7"/>
  <c r="C17" i="7"/>
  <c r="D10" i="4"/>
  <c r="G45" i="4"/>
  <c r="C27" i="4"/>
  <c r="F10" i="4"/>
  <c r="C10" i="4"/>
  <c r="E10" i="4"/>
  <c r="G15" i="4"/>
  <c r="G25" i="4"/>
  <c r="E10" i="6"/>
  <c r="H13" i="1" s="1"/>
  <c r="D10" i="6"/>
  <c r="C12" i="6"/>
  <c r="F12" i="6"/>
  <c r="F17" i="6"/>
  <c r="F19" i="6"/>
  <c r="C19" i="6"/>
  <c r="F24" i="6"/>
  <c r="C24" i="6"/>
  <c r="F29" i="6"/>
  <c r="C29" i="6"/>
  <c r="F36" i="6"/>
  <c r="C36" i="6"/>
  <c r="F46" i="6"/>
  <c r="C46" i="6"/>
  <c r="F48" i="6"/>
  <c r="C48" i="6"/>
  <c r="F57" i="6"/>
  <c r="C57" i="6"/>
  <c r="F60" i="6"/>
  <c r="C60" i="6"/>
  <c r="F66" i="6"/>
  <c r="C66" i="6"/>
  <c r="F68" i="6"/>
  <c r="C68" i="6"/>
  <c r="F71" i="6"/>
  <c r="C71" i="6"/>
  <c r="F74" i="6"/>
  <c r="C74" i="6"/>
  <c r="F76" i="6"/>
  <c r="C76" i="6"/>
  <c r="F78" i="6"/>
  <c r="G78" i="6" s="1"/>
  <c r="C78" i="6"/>
  <c r="F80" i="6"/>
  <c r="C80" i="6"/>
  <c r="F83" i="6"/>
  <c r="G83" i="6" s="1"/>
  <c r="C83" i="6"/>
  <c r="F85" i="6"/>
  <c r="C85" i="6"/>
  <c r="F91" i="6"/>
  <c r="C91" i="6"/>
  <c r="F94" i="6"/>
  <c r="C94" i="6"/>
  <c r="F99" i="6"/>
  <c r="C99" i="6"/>
  <c r="F103" i="6"/>
  <c r="C103" i="6"/>
  <c r="F107" i="6"/>
  <c r="C107" i="6"/>
  <c r="E113" i="6"/>
  <c r="H14" i="1" s="1"/>
  <c r="D113" i="6"/>
  <c r="G14" i="1" s="1"/>
  <c r="F115" i="6"/>
  <c r="C115" i="6"/>
  <c r="F117" i="6"/>
  <c r="C117" i="6"/>
  <c r="F122" i="6"/>
  <c r="C122" i="6"/>
  <c r="F126" i="6"/>
  <c r="F134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H151" i="6" s="1"/>
  <c r="C152" i="6"/>
  <c r="C151" i="6" s="1"/>
  <c r="F155" i="6"/>
  <c r="C155" i="6"/>
  <c r="F157" i="6"/>
  <c r="C157" i="6"/>
  <c r="F159" i="6"/>
  <c r="C159" i="6"/>
  <c r="G156" i="6"/>
  <c r="G153" i="6"/>
  <c r="G150" i="6"/>
  <c r="G147" i="6"/>
  <c r="G146" i="6"/>
  <c r="G145" i="6"/>
  <c r="G143" i="6"/>
  <c r="G142" i="6"/>
  <c r="G140" i="6"/>
  <c r="G139" i="6"/>
  <c r="G138" i="6"/>
  <c r="G136" i="6"/>
  <c r="G135" i="6"/>
  <c r="G133" i="6"/>
  <c r="G132" i="6"/>
  <c r="G131" i="6"/>
  <c r="G130" i="6"/>
  <c r="G129" i="6"/>
  <c r="G128" i="6"/>
  <c r="G127" i="6"/>
  <c r="G125" i="6"/>
  <c r="G124" i="6"/>
  <c r="G123" i="6"/>
  <c r="G120" i="6"/>
  <c r="G119" i="6"/>
  <c r="G118" i="6"/>
  <c r="G116" i="6"/>
  <c r="G112" i="6"/>
  <c r="G111" i="6"/>
  <c r="G110" i="6"/>
  <c r="G109" i="6"/>
  <c r="G108" i="6"/>
  <c r="G106" i="6"/>
  <c r="G105" i="6"/>
  <c r="G104" i="6"/>
  <c r="G102" i="6"/>
  <c r="G101" i="6"/>
  <c r="G100" i="6"/>
  <c r="G97" i="6"/>
  <c r="G96" i="6"/>
  <c r="G95" i="6"/>
  <c r="G93" i="6"/>
  <c r="G92" i="6"/>
  <c r="G89" i="6"/>
  <c r="G88" i="6"/>
  <c r="G87" i="6"/>
  <c r="G86" i="6"/>
  <c r="G84" i="6"/>
  <c r="G82" i="6"/>
  <c r="G81" i="6"/>
  <c r="G79" i="6"/>
  <c r="G77" i="6"/>
  <c r="G75" i="6"/>
  <c r="G72" i="6"/>
  <c r="G70" i="6"/>
  <c r="G69" i="6"/>
  <c r="G67" i="6"/>
  <c r="G64" i="6"/>
  <c r="G63" i="6"/>
  <c r="G62" i="6"/>
  <c r="G61" i="6"/>
  <c r="G59" i="6"/>
  <c r="G58" i="6"/>
  <c r="G55" i="6"/>
  <c r="G54" i="6"/>
  <c r="G53" i="6"/>
  <c r="G52" i="6"/>
  <c r="G51" i="6"/>
  <c r="G50" i="6"/>
  <c r="G49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8" i="6"/>
  <c r="G27" i="6"/>
  <c r="G26" i="6"/>
  <c r="G25" i="6"/>
  <c r="G22" i="6"/>
  <c r="G21" i="6"/>
  <c r="G20" i="6"/>
  <c r="G18" i="6"/>
  <c r="G16" i="6"/>
  <c r="G15" i="6"/>
  <c r="G14" i="6"/>
  <c r="G13" i="6"/>
  <c r="G162" i="6"/>
  <c r="G160" i="6"/>
  <c r="G158" i="6"/>
  <c r="F161" i="6"/>
  <c r="C161" i="6"/>
  <c r="E10" i="2"/>
  <c r="D11" i="2"/>
  <c r="D10" i="2" s="1"/>
  <c r="E11" i="2"/>
  <c r="F13" i="2"/>
  <c r="C13" i="2"/>
  <c r="F15" i="2"/>
  <c r="C15" i="2"/>
  <c r="F20" i="2"/>
  <c r="C20" i="2"/>
  <c r="F23" i="2"/>
  <c r="C23" i="2"/>
  <c r="F26" i="2"/>
  <c r="C26" i="2"/>
  <c r="F29" i="2"/>
  <c r="C29" i="2"/>
  <c r="F34" i="2"/>
  <c r="H34" i="2" s="1"/>
  <c r="F35" i="2"/>
  <c r="C35" i="2"/>
  <c r="C34" i="2" s="1"/>
  <c r="F42" i="2"/>
  <c r="C42" i="2"/>
  <c r="F46" i="2"/>
  <c r="C46" i="2"/>
  <c r="F48" i="2"/>
  <c r="F45" i="2" s="1"/>
  <c r="H45" i="2" s="1"/>
  <c r="C48" i="2"/>
  <c r="C45" i="2" s="1"/>
  <c r="F52" i="2"/>
  <c r="C52" i="2"/>
  <c r="F55" i="2"/>
  <c r="C55" i="2"/>
  <c r="F58" i="2"/>
  <c r="G58" i="2" s="1"/>
  <c r="C58" i="2"/>
  <c r="G64" i="2"/>
  <c r="G63" i="2"/>
  <c r="F63" i="2"/>
  <c r="C63" i="2"/>
  <c r="F66" i="2"/>
  <c r="C66" i="2"/>
  <c r="F68" i="2"/>
  <c r="C68" i="2"/>
  <c r="E70" i="2"/>
  <c r="D70" i="2"/>
  <c r="G11" i="1" s="1"/>
  <c r="F72" i="2"/>
  <c r="C72" i="2"/>
  <c r="F74" i="2"/>
  <c r="F71" i="2" s="1"/>
  <c r="C74" i="2"/>
  <c r="G78" i="2"/>
  <c r="F77" i="2"/>
  <c r="C77" i="2"/>
  <c r="G10" i="10" l="1"/>
  <c r="G27" i="4"/>
  <c r="G10" i="4"/>
  <c r="F65" i="2"/>
  <c r="H65" i="2" s="1"/>
  <c r="F51" i="2"/>
  <c r="H51" i="2" s="1"/>
  <c r="H58" i="2"/>
  <c r="G34" i="2"/>
  <c r="G45" i="2"/>
  <c r="F12" i="2"/>
  <c r="H12" i="2" s="1"/>
  <c r="C51" i="2"/>
  <c r="G51" i="2" s="1"/>
  <c r="C65" i="2"/>
  <c r="C12" i="2"/>
  <c r="F22" i="1"/>
  <c r="J22" i="1" s="1"/>
  <c r="G17" i="7"/>
  <c r="C90" i="6"/>
  <c r="E9" i="6"/>
  <c r="G57" i="6"/>
  <c r="C11" i="6"/>
  <c r="D9" i="6"/>
  <c r="G13" i="1"/>
  <c r="G144" i="6"/>
  <c r="G126" i="6"/>
  <c r="G66" i="6"/>
  <c r="G46" i="6"/>
  <c r="F11" i="6"/>
  <c r="H11" i="6" s="1"/>
  <c r="G141" i="6"/>
  <c r="G115" i="6"/>
  <c r="G107" i="6"/>
  <c r="G91" i="6"/>
  <c r="G74" i="6"/>
  <c r="G68" i="6"/>
  <c r="G48" i="6"/>
  <c r="G36" i="6"/>
  <c r="C23" i="6"/>
  <c r="G29" i="6"/>
  <c r="G161" i="6"/>
  <c r="F121" i="6"/>
  <c r="H121" i="6" s="1"/>
  <c r="G24" i="6"/>
  <c r="G17" i="6"/>
  <c r="G149" i="6"/>
  <c r="G157" i="6"/>
  <c r="C154" i="6"/>
  <c r="G117" i="6"/>
  <c r="F98" i="6"/>
  <c r="H98" i="6" s="1"/>
  <c r="G85" i="6"/>
  <c r="G80" i="6"/>
  <c r="G76" i="6"/>
  <c r="F56" i="6"/>
  <c r="H56" i="6" s="1"/>
  <c r="G19" i="6"/>
  <c r="C65" i="6"/>
  <c r="C114" i="6"/>
  <c r="C98" i="6"/>
  <c r="C73" i="6"/>
  <c r="G60" i="6"/>
  <c r="G148" i="6"/>
  <c r="H148" i="6"/>
  <c r="F73" i="6"/>
  <c r="F65" i="6"/>
  <c r="C121" i="6"/>
  <c r="C56" i="6"/>
  <c r="G151" i="6"/>
  <c r="G99" i="6"/>
  <c r="G94" i="6"/>
  <c r="F90" i="6"/>
  <c r="G71" i="6"/>
  <c r="F23" i="6"/>
  <c r="F154" i="6"/>
  <c r="F114" i="6"/>
  <c r="G152" i="6"/>
  <c r="G134" i="6"/>
  <c r="G12" i="6"/>
  <c r="G103" i="6"/>
  <c r="G122" i="6"/>
  <c r="G137" i="6"/>
  <c r="G155" i="6"/>
  <c r="G159" i="6"/>
  <c r="C71" i="2"/>
  <c r="H71" i="2"/>
  <c r="G71" i="2"/>
  <c r="F80" i="2"/>
  <c r="C80" i="2"/>
  <c r="F84" i="2"/>
  <c r="C84" i="2"/>
  <c r="G84" i="2" s="1"/>
  <c r="F87" i="2"/>
  <c r="C87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5" i="2"/>
  <c r="G36" i="2"/>
  <c r="G37" i="2"/>
  <c r="G38" i="2"/>
  <c r="G39" i="2"/>
  <c r="G40" i="2"/>
  <c r="G41" i="2"/>
  <c r="G42" i="2"/>
  <c r="G43" i="2"/>
  <c r="G44" i="2"/>
  <c r="G46" i="2"/>
  <c r="G47" i="2"/>
  <c r="G48" i="2"/>
  <c r="G49" i="2"/>
  <c r="G50" i="2"/>
  <c r="G52" i="2"/>
  <c r="G53" i="2"/>
  <c r="G54" i="2"/>
  <c r="G55" i="2"/>
  <c r="G56" i="2"/>
  <c r="G57" i="2"/>
  <c r="G59" i="2"/>
  <c r="G60" i="2"/>
  <c r="G61" i="2"/>
  <c r="G62" i="2"/>
  <c r="G66" i="2"/>
  <c r="G67" i="2"/>
  <c r="G68" i="2"/>
  <c r="G69" i="2"/>
  <c r="G72" i="2"/>
  <c r="G73" i="2"/>
  <c r="G74" i="2"/>
  <c r="G75" i="2"/>
  <c r="G77" i="2"/>
  <c r="G79" i="2"/>
  <c r="G80" i="2"/>
  <c r="G81" i="2"/>
  <c r="G82" i="2"/>
  <c r="G83" i="2"/>
  <c r="G85" i="2"/>
  <c r="G86" i="2"/>
  <c r="G88" i="2"/>
  <c r="G11" i="6" l="1"/>
  <c r="G65" i="2"/>
  <c r="F11" i="2"/>
  <c r="I10" i="1" s="1"/>
  <c r="H11" i="2"/>
  <c r="C11" i="2"/>
  <c r="G12" i="2"/>
  <c r="C10" i="6"/>
  <c r="F13" i="1" s="1"/>
  <c r="C113" i="6"/>
  <c r="G56" i="6"/>
  <c r="G98" i="6"/>
  <c r="H114" i="6"/>
  <c r="G114" i="6"/>
  <c r="F113" i="6"/>
  <c r="I14" i="1" s="1"/>
  <c r="K14" i="1" s="1"/>
  <c r="H154" i="6"/>
  <c r="G154" i="6"/>
  <c r="G121" i="6"/>
  <c r="F10" i="6"/>
  <c r="G23" i="6"/>
  <c r="H23" i="6"/>
  <c r="H65" i="6"/>
  <c r="G65" i="6"/>
  <c r="H90" i="6"/>
  <c r="G90" i="6"/>
  <c r="G73" i="6"/>
  <c r="H73" i="6"/>
  <c r="F76" i="2"/>
  <c r="H76" i="2" s="1"/>
  <c r="G87" i="2"/>
  <c r="C76" i="2"/>
  <c r="C70" i="2" s="1"/>
  <c r="F11" i="1" s="1"/>
  <c r="G23" i="1"/>
  <c r="H12" i="1"/>
  <c r="G26" i="1" l="1"/>
  <c r="K23" i="1"/>
  <c r="F70" i="2"/>
  <c r="I11" i="1" s="1"/>
  <c r="G11" i="2"/>
  <c r="F10" i="2"/>
  <c r="H10" i="2" s="1"/>
  <c r="G76" i="2"/>
  <c r="F10" i="1"/>
  <c r="J10" i="1" s="1"/>
  <c r="C10" i="2"/>
  <c r="F9" i="6"/>
  <c r="H9" i="6" s="1"/>
  <c r="I13" i="1"/>
  <c r="C9" i="6"/>
  <c r="F14" i="1"/>
  <c r="F15" i="1" s="1"/>
  <c r="H10" i="6"/>
  <c r="G10" i="6"/>
  <c r="G113" i="6"/>
  <c r="H113" i="6"/>
  <c r="G70" i="2"/>
  <c r="H23" i="1"/>
  <c r="H15" i="1"/>
  <c r="I23" i="1"/>
  <c r="I26" i="1" s="1"/>
  <c r="K26" i="1" s="1"/>
  <c r="G12" i="1"/>
  <c r="K12" i="1" s="1"/>
  <c r="G15" i="1"/>
  <c r="F23" i="1"/>
  <c r="F26" i="1" s="1"/>
  <c r="J13" i="1" l="1"/>
  <c r="K13" i="1"/>
  <c r="I12" i="1"/>
  <c r="H70" i="2"/>
  <c r="J11" i="1"/>
  <c r="G10" i="2"/>
  <c r="F12" i="1"/>
  <c r="J12" i="1" s="1"/>
  <c r="G9" i="6"/>
  <c r="J14" i="1"/>
  <c r="I15" i="1"/>
  <c r="H26" i="1"/>
  <c r="J26" i="1"/>
  <c r="J23" i="1"/>
  <c r="H16" i="1"/>
  <c r="H27" i="1" s="1"/>
  <c r="G16" i="1"/>
  <c r="J15" i="1" l="1"/>
  <c r="K15" i="1"/>
  <c r="G27" i="1"/>
  <c r="K16" i="1"/>
  <c r="F16" i="1"/>
  <c r="F27" i="1" s="1"/>
  <c r="I16" i="1"/>
  <c r="I27" i="1" l="1"/>
  <c r="K27" i="1" s="1"/>
  <c r="J16" i="1"/>
  <c r="J27" i="1" l="1"/>
  <c r="E22" i="14"/>
  <c r="E23" i="14"/>
  <c r="D21" i="14"/>
  <c r="D20" i="14" s="1"/>
  <c r="E20" i="14" l="1"/>
  <c r="D19" i="14"/>
  <c r="E21" i="14"/>
  <c r="E19" i="14" l="1"/>
  <c r="D18" i="14"/>
  <c r="E18" i="14" l="1"/>
  <c r="E32" i="14"/>
  <c r="E33" i="14"/>
  <c r="D32" i="14"/>
  <c r="D31" i="14"/>
  <c r="E31" i="14" s="1"/>
  <c r="D30" i="14"/>
  <c r="E30" i="14" s="1"/>
  <c r="D29" i="14" l="1"/>
  <c r="E29" i="14" s="1"/>
  <c r="D26" i="14"/>
  <c r="D25" i="14" s="1"/>
  <c r="D27" i="14"/>
  <c r="E27" i="14" s="1"/>
  <c r="E28" i="14"/>
  <c r="D24" i="14" l="1"/>
  <c r="E25" i="14"/>
  <c r="D8" i="14"/>
  <c r="E26" i="14"/>
  <c r="E8" i="14" l="1"/>
  <c r="E24" i="14"/>
  <c r="E17" i="14"/>
  <c r="D16" i="14"/>
  <c r="E16" i="14" s="1"/>
  <c r="E68" i="14"/>
  <c r="E67" i="14"/>
  <c r="E66" i="14"/>
  <c r="D65" i="14"/>
  <c r="E65" i="14" s="1"/>
  <c r="D64" i="14" l="1"/>
  <c r="E64" i="14" l="1"/>
  <c r="D9" i="14"/>
  <c r="E9" i="14" l="1"/>
  <c r="E74" i="14"/>
  <c r="E75" i="14"/>
  <c r="E83" i="14"/>
  <c r="E84" i="14"/>
  <c r="D82" i="14"/>
  <c r="E82" i="14" s="1"/>
  <c r="E85" i="14"/>
  <c r="E81" i="14" l="1"/>
  <c r="D12" i="14"/>
  <c r="E12" i="14" s="1"/>
  <c r="E76" i="14"/>
  <c r="D73" i="14"/>
  <c r="E73" i="14" s="1"/>
  <c r="E79" i="14"/>
  <c r="D78" i="14"/>
  <c r="E78" i="14" s="1"/>
  <c r="D72" i="14" l="1"/>
  <c r="D10" i="14" l="1"/>
  <c r="E72" i="14"/>
  <c r="E10" i="14" l="1"/>
  <c r="E92" i="14"/>
  <c r="E91" i="14"/>
  <c r="D90" i="14"/>
  <c r="E90" i="14" s="1"/>
  <c r="D89" i="14" l="1"/>
  <c r="E89" i="14" l="1"/>
  <c r="D63" i="14"/>
  <c r="D13" i="14"/>
  <c r="D15" i="14" l="1"/>
  <c r="E15" i="14" s="1"/>
  <c r="E13" i="14"/>
  <c r="D62" i="14"/>
  <c r="E62" i="14" s="1"/>
  <c r="E63" i="14"/>
</calcChain>
</file>

<file path=xl/sharedStrings.xml><?xml version="1.0" encoding="utf-8"?>
<sst xmlns="http://schemas.openxmlformats.org/spreadsheetml/2006/main" count="850" uniqueCount="589">
  <si>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</si>
  <si>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</si>
  <si>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</si>
  <si>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</si>
  <si>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</si>
  <si>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</si>
  <si>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</si>
  <si>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</si>
  <si>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</si>
  <si>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</si>
  <si>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</si>
  <si>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</si>
  <si>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</si>
  <si>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</si>
  <si>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</si>
  <si>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</si>
  <si>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</si>
  <si>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</si>
  <si>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</si>
  <si>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</si>
  <si>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</si>
  <si>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</si>
  <si>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</si>
  <si>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</si>
  <si>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</si>
  <si>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</si>
  <si>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</si>
  <si>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</si>
  <si>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</si>
  <si>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</si>
  <si>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</si>
  <si>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</si>
  <si>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</si>
  <si>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</si>
  <si>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</si>
  <si>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</si>
  <si>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</si>
  <si>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</si>
  <si>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</si>
  <si>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</si>
  <si>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</si>
  <si>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</si>
  <si>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</si>
  <si>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</si>
  <si>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</si>
  <si>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</si>
  <si>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</si>
  <si>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</si>
  <si>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</si>
  <si>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</si>
  <si>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</si>
  <si>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</si>
  <si>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</si>
  <si>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</si>
  <si>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</si>
  <si>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</si>
  <si>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</si>
  <si>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</si>
  <si>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</si>
  <si>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</si>
  <si>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</si>
  <si>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</si>
  <si>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</si>
  <si>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</si>
  <si>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</si>
  <si>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</si>
  <si>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</si>
  <si>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</si>
  <si>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</si>
  <si>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</si>
  <si>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</si>
  <si>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</si>
  <si>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</si>
  <si>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</si>
  <si>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</si>
  <si>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</si>
  <si>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</si>
  <si>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</si>
  <si>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</si>
  <si>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</si>
  <si>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</si>
  <si>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</si>
  <si>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</si>
  <si>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</si>
  <si>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</si>
  <si>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</si>
  <si>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</si>
  <si>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</si>
  <si>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</si>
  <si>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</si>
  <si>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</si>
  <si>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</si>
  <si>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</si>
  <si>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</si>
  <si>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</si>
  <si>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</si>
  <si>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</si>
  <si>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</si>
  <si>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</si>
  <si>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</si>
  <si>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</si>
  <si>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</si>
  <si>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</si>
  <si>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</si>
  <si>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</si>
  <si>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</si>
  <si>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</si>
  <si>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</si>
  <si>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</si>
  <si>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</si>
  <si>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</si>
  <si>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</si>
  <si>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</si>
  <si>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</si>
  <si>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</si>
  <si>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</si>
  <si>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</si>
  <si>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</si>
  <si>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</si>
  <si>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</si>
  <si>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</si>
  <si>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</si>
  <si>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</si>
  <si>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</si>
  <si>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</si>
  <si>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</si>
  <si>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</si>
  <si>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</si>
  <si>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</si>
  <si>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</si>
  <si>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</si>
  <si>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</si>
  <si>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</si>
  <si>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</si>
  <si>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</si>
  <si>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</si>
  <si>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</si>
  <si>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</si>
  <si>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</si>
  <si>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</si>
  <si>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</si>
  <si>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</si>
  <si>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</si>
  <si>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</si>
  <si>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</si>
  <si>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</si>
  <si>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</si>
  <si>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</si>
  <si>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</si>
  <si>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</si>
  <si>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</si>
  <si>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</si>
  <si>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</si>
  <si>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</si>
  <si>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</si>
  <si>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</si>
  <si>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</si>
  <si>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</si>
  <si>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</si>
  <si>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</si>
  <si>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</si>
  <si>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</si>
  <si>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</si>
  <si>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</si>
  <si>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</si>
  <si>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</si>
  <si>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</si>
  <si>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</si>
  <si>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</si>
  <si>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</si>
  <si>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</si>
  <si>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</si>
  <si>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</si>
  <si>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</si>
  <si>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</si>
  <si>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</si>
  <si>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</si>
  <si>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</si>
  <si>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</si>
  <si>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</si>
  <si>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</si>
  <si>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</si>
  <si>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</si>
  <si>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</si>
  <si>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</si>
  <si>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</si>
  <si>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</si>
  <si>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</si>
  <si>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</si>
  <si>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</si>
  <si>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</si>
  <si>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</si>
  <si>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</si>
  <si>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</si>
  <si>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</si>
  <si>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</si>
  <si>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</si>
  <si>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</si>
  <si>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</si>
  <si>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</si>
  <si>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</si>
  <si>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</si>
  <si>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</si>
  <si>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</si>
  <si>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</si>
  <si>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</si>
  <si>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</si>
  <si>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</si>
  <si>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</si>
  <si>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</si>
  <si>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</si>
  <si>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</si>
  <si>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</si>
  <si>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</si>
  <si>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</si>
  <si>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</si>
  <si>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</si>
  <si>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</si>
  <si>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</si>
  <si>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</si>
  <si>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</si>
  <si>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</si>
  <si>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</si>
  <si>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</si>
  <si>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</si>
  <si>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</si>
  <si>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</si>
  <si>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</si>
  <si>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</si>
  <si>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</si>
  <si>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</si>
  <si>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</si>
  <si>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</si>
  <si>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</si>
  <si>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</si>
  <si>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</si>
  <si>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</si>
  <si>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</si>
  <si>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</si>
  <si>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</si>
  <si>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</si>
  <si>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</si>
  <si>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</si>
  <si>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</si>
  <si>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</si>
  <si>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</si>
  <si>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</si>
  <si>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</si>
  <si>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</si>
  <si>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</si>
  <si>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</si>
  <si>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</si>
  <si>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</si>
  <si>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</si>
  <si>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</si>
  <si>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</si>
  <si>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</si>
  <si>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</si>
  <si>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</si>
  <si>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</si>
  <si>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</si>
  <si>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</si>
  <si>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</si>
  <si>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</si>
  <si>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</si>
  <si>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</si>
  <si>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</si>
  <si>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</si>
  <si>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</si>
  <si>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</si>
  <si>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</si>
  <si>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</si>
  <si>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</si>
  <si>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</si>
  <si>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</si>
  <si>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</si>
  <si>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</si>
  <si>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</si>
  <si>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</si>
  <si>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</si>
  <si>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</si>
  <si>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</si>
  <si>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</si>
  <si>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</si>
  <si>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</si>
  <si>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</si>
  <si>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</si>
  <si>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</si>
  <si>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</si>
  <si>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</si>
  <si>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</si>
  <si>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</si>
  <si>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</si>
  <si>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</si>
  <si>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</si>
  <si>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</si>
  <si>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</si>
  <si>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</si>
  <si>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</si>
  <si>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</si>
  <si>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</si>
  <si>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</si>
  <si>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</si>
  <si>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</si>
  <si>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</si>
  <si>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</si>
  <si>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</si>
  <si>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</si>
  <si>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</si>
  <si>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</si>
  <si>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</si>
  <si>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</si>
  <si>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</si>
  <si>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</si>
  <si>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</si>
  <si>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</si>
  <si>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</si>
  <si>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</si>
  <si>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</si>
  <si>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</si>
  <si>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</si>
  <si>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</si>
  <si>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</si>
  <si>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</si>
  <si>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</si>
  <si>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</si>
  <si>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</si>
  <si>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</si>
  <si>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</si>
  <si>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</si>
  <si>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</si>
  <si>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</si>
  <si>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</si>
  <si>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</si>
  <si>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</si>
  <si>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</si>
  <si>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</si>
  <si>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</si>
  <si>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</si>
  <si>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</si>
  <si>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</si>
  <si>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</si>
  <si>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</si>
  <si>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</si>
  <si>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</si>
  <si>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</si>
  <si>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</si>
  <si>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</si>
  <si>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</si>
  <si>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</si>
  <si>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</si>
  <si>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</si>
  <si>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</si>
  <si>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</si>
  <si>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</si>
  <si>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</si>
  <si>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</si>
  <si>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</si>
  <si>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</si>
  <si>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</si>
  <si>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</si>
  <si>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</si>
  <si>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</si>
  <si>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</si>
  <si>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</si>
  <si>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</si>
  <si>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</si>
  <si>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</si>
  <si>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</si>
  <si>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</si>
  <si>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</si>
  <si>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</si>
  <si>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</si>
  <si>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</si>
  <si>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</si>
  <si>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</si>
  <si>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</si>
  <si>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</si>
  <si>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</si>
  <si>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</si>
  <si>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</si>
  <si>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</si>
  <si>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</si>
  <si>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</si>
  <si>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</si>
  <si>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</si>
  <si>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</si>
  <si>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</si>
  <si>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</si>
  <si>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</si>
  <si>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</si>
  <si>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</si>
  <si>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</si>
  <si>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</si>
  <si>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</si>
  <si>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</si>
  <si>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</si>
  <si>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</si>
  <si>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</si>
  <si>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</si>
  <si>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</si>
  <si>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</si>
  <si>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</si>
  <si>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</si>
  <si>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</si>
  <si>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</si>
  <si>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</si>
  <si>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</si>
  <si>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</si>
  <si>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</si>
  <si>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</si>
  <si>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</si>
  <si>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</si>
  <si>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</si>
  <si>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</si>
  <si>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</si>
  <si>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</si>
  <si>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</si>
  <si>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</si>
  <si>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</si>
  <si>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</si>
  <si>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</si>
  <si>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</si>
  <si>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</si>
  <si>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</si>
  <si>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</si>
  <si>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</si>
  <si>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</si>
  <si>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</si>
  <si>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</si>
  <si>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</si>
  <si>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</si>
  <si>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</si>
  <si>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</si>
  <si>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</si>
  <si>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</si>
  <si>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</si>
  <si>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</si>
  <si>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</si>
  <si>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</si>
  <si>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</si>
  <si>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</si>
  <si>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</si>
  <si>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</si>
  <si>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</si>
  <si>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</si>
  <si>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</si>
  <si>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</si>
  <si>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</si>
  <si>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</si>
  <si>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</si>
  <si>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</si>
  <si>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</si>
  <si>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</si>
  <si>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</si>
  <si>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</si>
  <si>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</si>
  <si>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</si>
  <si>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</si>
  <si>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</si>
  <si>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</si>
  <si>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</si>
  <si>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</si>
  <si>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</si>
  <si>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</si>
  <si>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</si>
  <si>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</si>
  <si>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</si>
  <si>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</si>
  <si>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</si>
  <si>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</si>
  <si>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</si>
  <si>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</si>
  <si>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</si>
  <si>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</si>
  <si>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</si>
  <si>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</si>
  <si>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</si>
  <si>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</si>
  <si>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</si>
  <si>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</si>
  <si>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</si>
  <si>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</si>
  <si>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</si>
  <si>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</si>
  <si>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</si>
  <si>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</si>
  <si>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</si>
  <si>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</si>
  <si>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</si>
  <si>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</si>
  <si>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</si>
  <si>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</si>
  <si>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</si>
  <si>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</si>
  <si>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</si>
  <si>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</si>
  <si>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</si>
  <si>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</si>
  <si>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</si>
  <si>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</si>
  <si>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</si>
  <si>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</si>
  <si>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</si>
  <si>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</si>
  <si>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</si>
  <si>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</si>
  <si>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</si>
  <si>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</si>
  <si>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</si>
  <si>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</si>
  <si>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</si>
  <si>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</si>
  <si>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</si>
  <si>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</si>
  <si>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</si>
  <si>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</si>
  <si>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</si>
  <si>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</si>
  <si>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</si>
  <si>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</si>
  <si>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</si>
  <si>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</si>
  <si>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</si>
  <si>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</si>
  <si>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</si>
  <si>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</si>
  <si>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</si>
  <si>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</si>
  <si>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08006</t>
  </si>
  <si>
    <t>Sveučilišta i veleučilišta u Republici Hrvatskoj</t>
  </si>
  <si>
    <t>VISOKO OBRAZOVANJE</t>
  </si>
  <si>
    <t>A621003</t>
  </si>
  <si>
    <t>REDOVNA DJELATNOST SVEUČILIŠTA U OSIJEKU</t>
  </si>
  <si>
    <t>A621181</t>
  </si>
  <si>
    <t>PRAVOMOĆNE SUDSKE PRESUDE</t>
  </si>
  <si>
    <t>A621183</t>
  </si>
  <si>
    <t>A622122</t>
  </si>
  <si>
    <t>PROGRAMSKO FINANCIRANJE JAVNIH VISOKIH UČILIŠTA</t>
  </si>
  <si>
    <t>A679071</t>
  </si>
  <si>
    <t>EU PROJEKTI SVEUČILIŠTA U OSIJEKU (IZ EVIDENCIJSKIH PRIHODA)</t>
  </si>
  <si>
    <t>A679090</t>
  </si>
  <si>
    <t>REDOVNA DJELATNOST SVEUČILIŠTA U OSIJEKU (IZ EVIDENCIJSKIH PRIHODA)</t>
  </si>
  <si>
    <t>Prihodi iz proračuna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</si>
  <si>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</si>
  <si>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</si>
  <si>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</si>
  <si>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</si>
  <si>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</si>
  <si>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</si>
  <si>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</si>
  <si>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</si>
  <si>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</si>
  <si>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</si>
  <si>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</si>
  <si>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</si>
  <si>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</si>
  <si>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</si>
  <si>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</si>
  <si>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</si>
  <si>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</si>
  <si>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>IZVORNI PLAN ILI REBALANS 2024.*</t>
  </si>
  <si>
    <t>TEKUĆI PLAN 2024.*</t>
  </si>
  <si>
    <t>IZVORNI PLAN ILI REBALANS 
2024.</t>
  </si>
  <si>
    <t>TEKUĆI PLAN 
2024.</t>
  </si>
  <si>
    <t xml:space="preserve">OSTVARENJE/IZVRŠENJE 
1.-12.2023. </t>
  </si>
  <si>
    <t xml:space="preserve">OSTVARENJE/IZVRŠENJE 
1.-12.2024. </t>
  </si>
  <si>
    <t>Napomena : Iznosi u stupcima "OSTVARENJE/IZVRŠENJE 1.-12.2023." i "OSTVARENJE/IZVRŠENJE 1.-12. 2024." iskazuju se na dvije decimale.</t>
  </si>
  <si>
    <t>OSTVARENJE/IZVRŠENJE 
01.2023. - 012.2023.</t>
  </si>
  <si>
    <t>OSTVARENJE/IZVRŠENJE 
01.2024. - 12.2024.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</si>
  <si>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</si>
  <si>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</si>
  <si>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</si>
  <si>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 xml:space="preserve">* Opći i posebni dio 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</si>
  <si>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godišnjeg izvještaja ne sadrži "TEKUĆI PLAN 2024.", "INDEKS"("OSTVARENJE/IZVRŠENJE 1.-12.2024."/"TEKUĆI PLAN 2024.") iskazuje se kao "OSTVARENJE/IZVRŠENJE 1.-12.2024."/"IZVORNI PLAN 2024." ODNOSNO "REBALANS 2024." </t>
  </si>
  <si>
    <t>INDEKS
(5)/(3)</t>
  </si>
  <si>
    <r>
      <t xml:space="preserve">GODIŠNJI IZVJEŠTAJ O IZVRŠENJU FINANCIJSKOG PLANA </t>
    </r>
    <r>
      <rPr>
        <b/>
        <sz val="12"/>
        <color rgb="FFFF0000"/>
        <rFont val="Arial"/>
        <family val="2"/>
      </rPr>
      <t>EKONOMSKOG FAKULTETA U OSIJEKU</t>
    </r>
    <r>
      <rPr>
        <b/>
        <sz val="12"/>
        <color indexed="8"/>
        <rFont val="Arial"/>
        <family val="2"/>
        <charset val="238"/>
      </rPr>
      <t xml:space="preserve">
ZA PRVO POLUGODIŠTE 2023. GODINE</t>
    </r>
  </si>
  <si>
    <t>7=5/3*100</t>
  </si>
  <si>
    <t>SVEUČILIŠTE J.J. STROSSMAYERA U OSIJEKU - EKONOMSKI FAKULTET U OSIJEKU</t>
  </si>
  <si>
    <t>II. POSEBNI DIO FINANCIJSKOG PLANA</t>
  </si>
  <si>
    <t xml:space="preserve">BROJČANA OZNAKA PRORAČUNSKOG KORISNIKA - 2284 </t>
  </si>
  <si>
    <t>PLAN 2024.</t>
  </si>
  <si>
    <t>Izvršenje tekuće godine</t>
  </si>
  <si>
    <t>Indeks</t>
  </si>
  <si>
    <t>4=3/2*100</t>
  </si>
  <si>
    <t>Prihodi od nefin. imovine i nadoknada šteta s osnova osiguranja</t>
  </si>
  <si>
    <t>MINISTARSTVO ZNANOSTI I OBRAZOVANJA</t>
  </si>
  <si>
    <t>Drugi stupanj visoke naobrazbe</t>
  </si>
  <si>
    <t>STIPENDIJE I ŠKOLARINE ZA DOKTORANDE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</si>
</sst>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2"/>
      <color rgb="FFFF000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  <charset val="238"/>
    </font>
    <font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48">
    <xf numFmtId="0" fontId="0" fillId="0" borderId="0"/>
    <xf numFmtId="0" fontId="3" fillId="0" borderId="0"/>
    <xf numFmtId="0" fontId="6" fillId="5" borderId="6" applyNumberFormat="0" applyProtection="0">
      <alignment horizontal="left" vertical="center" indent="1"/>
    </xf>
    <xf numFmtId="4" fontId="20" fillId="6" borderId="6" applyNumberFormat="0" applyProtection="0">
      <alignment vertical="center"/>
    </xf>
    <xf numFmtId="0" fontId="14" fillId="7" borderId="6" applyNumberFormat="0" applyProtection="0">
      <alignment horizontal="left" vertical="center" indent="1"/>
    </xf>
    <xf numFmtId="0" fontId="21" fillId="5" borderId="6" applyNumberFormat="0" applyProtection="0">
      <alignment horizontal="center" vertical="center"/>
    </xf>
    <xf numFmtId="0" fontId="19" fillId="0" borderId="6" applyNumberFormat="0" applyProtection="0">
      <alignment horizontal="left" vertical="center" wrapText="1" justifyLastLine="1"/>
    </xf>
    <xf numFmtId="0" fontId="19" fillId="0" borderId="6" applyNumberFormat="0" applyProtection="0">
      <alignment horizontal="left" vertical="center" wrapText="1"/>
    </xf>
    <xf numFmtId="4" fontId="22" fillId="0" borderId="6" applyNumberFormat="0" applyProtection="0">
      <alignment horizontal="right" vertical="center"/>
    </xf>
    <xf numFmtId="0" fontId="19" fillId="0" borderId="6" applyNumberFormat="0" applyProtection="0">
      <alignment horizontal="left" vertical="center" wrapText="1"/>
    </xf>
    <xf numFmtId="0" fontId="24" fillId="0" borderId="6" applyNumberFormat="0" applyProtection="0">
      <alignment horizontal="left" vertical="center" wrapText="1"/>
    </xf>
    <xf numFmtId="4" fontId="20" fillId="8" borderId="6" applyNumberFormat="0" applyProtection="0">
      <alignment horizontal="left" vertical="center" indent="1"/>
    </xf>
    <xf numFmtId="0" fontId="28" fillId="0" borderId="0"/>
    <xf numFmtId="0" fontId="32" fillId="0" borderId="0"/>
    <xf numFmtId="0" fontId="2" fillId="0" borderId="0"/>
    <xf numFmtId="0" fontId="13" fillId="0" borderId="0"/>
    <xf numFmtId="4" fontId="29" fillId="6" borderId="6" applyNumberFormat="0" applyProtection="0">
      <alignment vertical="center"/>
    </xf>
    <xf numFmtId="4" fontId="20" fillId="6" borderId="6" applyNumberFormat="0" applyProtection="0">
      <alignment horizontal="left" vertical="center" indent="1"/>
    </xf>
    <xf numFmtId="4" fontId="20" fillId="6" borderId="6" applyNumberFormat="0" applyProtection="0">
      <alignment horizontal="left" vertical="center" indent="1"/>
    </xf>
    <xf numFmtId="4" fontId="20" fillId="9" borderId="6" applyNumberFormat="0" applyProtection="0">
      <alignment horizontal="right" vertical="center"/>
    </xf>
    <xf numFmtId="4" fontId="20" fillId="10" borderId="6" applyNumberFormat="0" applyProtection="0">
      <alignment horizontal="right" vertical="center"/>
    </xf>
    <xf numFmtId="4" fontId="20" fillId="11" borderId="6" applyNumberFormat="0" applyProtection="0">
      <alignment horizontal="right" vertical="center"/>
    </xf>
    <xf numFmtId="4" fontId="20" fillId="12" borderId="6" applyNumberFormat="0" applyProtection="0">
      <alignment horizontal="right" vertical="center"/>
    </xf>
    <xf numFmtId="4" fontId="20" fillId="13" borderId="6" applyNumberFormat="0" applyProtection="0">
      <alignment horizontal="right" vertical="center"/>
    </xf>
    <xf numFmtId="4" fontId="20" fillId="14" borderId="6" applyNumberFormat="0" applyProtection="0">
      <alignment horizontal="right" vertical="center"/>
    </xf>
    <xf numFmtId="4" fontId="20" fillId="15" borderId="6" applyNumberFormat="0" applyProtection="0">
      <alignment horizontal="right" vertical="center"/>
    </xf>
    <xf numFmtId="4" fontId="20" fillId="16" borderId="6" applyNumberFormat="0" applyProtection="0">
      <alignment horizontal="right" vertical="center"/>
    </xf>
    <xf numFmtId="4" fontId="20" fillId="17" borderId="6" applyNumberFormat="0" applyProtection="0">
      <alignment horizontal="right" vertical="center"/>
    </xf>
    <xf numFmtId="4" fontId="25" fillId="18" borderId="6" applyNumberFormat="0" applyProtection="0">
      <alignment horizontal="left" vertical="center" indent="1"/>
    </xf>
    <xf numFmtId="4" fontId="20" fillId="19" borderId="8" applyNumberFormat="0" applyProtection="0">
      <alignment horizontal="left" vertical="center" indent="1"/>
    </xf>
    <xf numFmtId="4" fontId="4" fillId="20" borderId="0" applyNumberFormat="0" applyProtection="0">
      <alignment horizontal="left" vertical="center" indent="1"/>
    </xf>
    <xf numFmtId="4" fontId="13" fillId="19" borderId="6" applyNumberFormat="0" applyProtection="0">
      <alignment horizontal="left" vertical="center" indent="1"/>
    </xf>
    <xf numFmtId="4" fontId="13" fillId="7" borderId="6" applyNumberFormat="0" applyProtection="0">
      <alignment horizontal="left" vertical="center" indent="1"/>
    </xf>
    <xf numFmtId="0" fontId="14" fillId="21" borderId="6" applyNumberFormat="0" applyProtection="0">
      <alignment horizontal="left" vertical="center" indent="1"/>
    </xf>
    <xf numFmtId="0" fontId="14" fillId="22" borderId="6" applyNumberFormat="0" applyProtection="0">
      <alignment horizontal="left" vertical="center" indent="1"/>
    </xf>
    <xf numFmtId="0" fontId="14" fillId="23" borderId="6" applyNumberFormat="0" applyProtection="0">
      <alignment horizontal="left" vertical="center" indent="1"/>
    </xf>
    <xf numFmtId="0" fontId="28" fillId="0" borderId="0"/>
    <xf numFmtId="0" fontId="32" fillId="0" borderId="0"/>
    <xf numFmtId="4" fontId="20" fillId="8" borderId="6" applyNumberFormat="0" applyProtection="0">
      <alignment vertical="center"/>
    </xf>
    <xf numFmtId="4" fontId="29" fillId="8" borderId="6" applyNumberFormat="0" applyProtection="0">
      <alignment vertical="center"/>
    </xf>
    <xf numFmtId="4" fontId="20" fillId="8" borderId="6" applyNumberFormat="0" applyProtection="0">
      <alignment horizontal="left" vertical="center" indent="1"/>
    </xf>
    <xf numFmtId="4" fontId="29" fillId="19" borderId="6" applyNumberFormat="0" applyProtection="0">
      <alignment horizontal="right" vertical="center"/>
    </xf>
    <xf numFmtId="0" fontId="24" fillId="23" borderId="6" applyNumberFormat="0" applyProtection="0">
      <alignment horizontal="left" vertical="center" indent="1"/>
    </xf>
    <xf numFmtId="0" fontId="6" fillId="5" borderId="6" applyNumberFormat="0" applyProtection="0">
      <alignment horizontal="center" vertical="top" wrapText="1"/>
    </xf>
    <xf numFmtId="0" fontId="31" fillId="0" borderId="0" applyNumberFormat="0" applyProtection="0"/>
    <xf numFmtId="4" fontId="30" fillId="19" borderId="6" applyNumberFormat="0" applyProtection="0">
      <alignment horizontal="right" vertical="center"/>
    </xf>
    <xf numFmtId="0" fontId="39" fillId="29" borderId="10" applyNumberFormat="0" applyProtection="0">
      <alignment horizontal="left" vertical="center" indent="1"/>
    </xf>
    <xf numFmtId="4" fontId="39" fillId="0" borderId="10" applyNumberFormat="0" applyProtection="0">
      <alignment horizontal="right" vertical="center"/>
    </xf>
  </cellStyleXfs>
  <cellXfs count="299">
    <xf numFmtId="0" fontId="0" fillId="0" borderId="0" xfId="0"/>
    <xf numFmtId="0" fontId="0" fillId="0" borderId="0" xfId="0" applyFill="1"/>
    <xf numFmtId="0" fontId="5" fillId="0" borderId="0" xfId="1" applyFont="1" applyAlignment="1">
      <alignment horizontal="center" vertical="center" wrapText="1"/>
    </xf>
    <xf numFmtId="4" fontId="5" fillId="0" borderId="0" xfId="1" applyNumberFormat="1" applyFont="1" applyAlignment="1">
      <alignment horizontal="center" vertical="center" wrapText="1"/>
    </xf>
    <xf numFmtId="3" fontId="5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right" vertical="center"/>
    </xf>
    <xf numFmtId="4" fontId="10" fillId="0" borderId="2" xfId="1" quotePrefix="1" applyNumberFormat="1" applyFont="1" applyBorder="1" applyAlignment="1">
      <alignment horizontal="center" vertical="center" wrapText="1"/>
    </xf>
    <xf numFmtId="3" fontId="10" fillId="0" borderId="2" xfId="1" quotePrefix="1" applyNumberFormat="1" applyFont="1" applyBorder="1" applyAlignment="1">
      <alignment horizontal="center" vertical="center" wrapText="1"/>
    </xf>
    <xf numFmtId="3" fontId="11" fillId="2" borderId="2" xfId="1" applyNumberFormat="1" applyFont="1" applyFill="1" applyBorder="1" applyAlignment="1">
      <alignment horizontal="center" vertical="center" wrapText="1"/>
    </xf>
    <xf numFmtId="4" fontId="11" fillId="2" borderId="2" xfId="1" applyNumberFormat="1" applyFont="1" applyFill="1" applyBorder="1" applyAlignment="1">
      <alignment horizontal="center" vertical="center" wrapText="1"/>
    </xf>
    <xf numFmtId="4" fontId="6" fillId="0" borderId="2" xfId="1" applyNumberFormat="1" applyFont="1" applyFill="1" applyBorder="1" applyAlignment="1">
      <alignment vertical="center" wrapText="1"/>
    </xf>
    <xf numFmtId="3" fontId="6" fillId="0" borderId="2" xfId="1" applyNumberFormat="1" applyFont="1" applyFill="1" applyBorder="1" applyAlignment="1">
      <alignment vertical="center" wrapText="1"/>
    </xf>
    <xf numFmtId="4" fontId="6" fillId="0" borderId="2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vertical="center"/>
    </xf>
    <xf numFmtId="3" fontId="6" fillId="3" borderId="2" xfId="1" applyNumberFormat="1" applyFont="1" applyFill="1" applyBorder="1" applyAlignment="1">
      <alignment vertical="center"/>
    </xf>
    <xf numFmtId="0" fontId="6" fillId="3" borderId="3" xfId="1" applyFont="1" applyFill="1" applyBorder="1" applyAlignment="1">
      <alignment horizontal="left" vertical="center"/>
    </xf>
    <xf numFmtId="0" fontId="6" fillId="3" borderId="4" xfId="1" applyFont="1" applyFill="1" applyBorder="1" applyAlignment="1">
      <alignment vertical="center"/>
    </xf>
    <xf numFmtId="4" fontId="6" fillId="3" borderId="2" xfId="1" applyNumberFormat="1" applyFont="1" applyFill="1" applyBorder="1" applyAlignment="1">
      <alignment vertical="center" wrapText="1"/>
    </xf>
    <xf numFmtId="3" fontId="6" fillId="3" borderId="2" xfId="1" applyNumberFormat="1" applyFont="1" applyFill="1" applyBorder="1" applyAlignment="1">
      <alignment vertical="center" wrapText="1"/>
    </xf>
    <xf numFmtId="0" fontId="12" fillId="0" borderId="0" xfId="1" applyFont="1" applyAlignment="1">
      <alignment horizontal="center" vertical="center" wrapText="1"/>
    </xf>
    <xf numFmtId="4" fontId="12" fillId="0" borderId="0" xfId="1" applyNumberFormat="1" applyFont="1" applyAlignment="1">
      <alignment horizontal="center" vertical="center" wrapText="1"/>
    </xf>
    <xf numFmtId="3" fontId="12" fillId="0" borderId="0" xfId="1" applyNumberFormat="1" applyFont="1" applyAlignment="1">
      <alignment horizontal="center" vertical="center" wrapText="1"/>
    </xf>
    <xf numFmtId="4" fontId="13" fillId="0" borderId="0" xfId="1" applyNumberFormat="1" applyFont="1"/>
    <xf numFmtId="4" fontId="10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wrapText="1"/>
    </xf>
    <xf numFmtId="4" fontId="15" fillId="0" borderId="0" xfId="0" applyNumberFormat="1" applyFont="1" applyFill="1"/>
    <xf numFmtId="3" fontId="15" fillId="0" borderId="0" xfId="0" applyNumberFormat="1" applyFont="1" applyFill="1"/>
    <xf numFmtId="0" fontId="4" fillId="0" borderId="0" xfId="14" applyFont="1" applyFill="1" applyAlignment="1">
      <alignment vertical="center" wrapText="1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28" fillId="0" borderId="0" xfId="12" applyFill="1"/>
    <xf numFmtId="0" fontId="28" fillId="0" borderId="0" xfId="12" applyFill="1" applyBorder="1"/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18" fillId="0" borderId="0" xfId="12" applyFont="1" applyFill="1" applyBorder="1" applyAlignment="1">
      <alignment horizontal="center" vertical="center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10" quotePrefix="1" applyFont="1" applyFill="1" applyBorder="1">
      <alignment horizontal="left" vertical="center" wrapText="1"/>
    </xf>
    <xf numFmtId="0" fontId="22" fillId="0" borderId="0" xfId="8" applyNumberFormat="1" applyFont="1" applyFill="1" applyBorder="1">
      <alignment horizontal="right" vertical="center"/>
    </xf>
    <xf numFmtId="0" fontId="24" fillId="0" borderId="0" xfId="10" quotePrefix="1" applyFont="1" applyFill="1" applyBorder="1" applyAlignment="1">
      <alignment horizontal="left" vertical="center" wrapText="1" indent="6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28" fillId="0" borderId="0" xfId="12" applyFill="1"/>
    <xf numFmtId="0" fontId="28" fillId="0" borderId="0" xfId="12" applyFill="1" applyBorder="1"/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18" fillId="0" borderId="0" xfId="12" applyFont="1" applyFill="1" applyBorder="1" applyAlignment="1">
      <alignment horizontal="center" vertical="center"/>
    </xf>
    <xf numFmtId="4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10" quotePrefix="1" applyFont="1" applyFill="1" applyBorder="1">
      <alignment horizontal="left" vertical="center" wrapText="1"/>
    </xf>
    <xf numFmtId="0" fontId="22" fillId="0" borderId="0" xfId="8" applyNumberFormat="1" applyFont="1" applyFill="1" applyBorder="1">
      <alignment horizontal="right" vertical="center"/>
    </xf>
    <xf numFmtId="0" fontId="24" fillId="0" borderId="0" xfId="10" quotePrefix="1" applyFont="1" applyFill="1" applyBorder="1" applyAlignment="1">
      <alignment horizontal="left" vertical="center" wrapText="1" indent="8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15" fillId="0" borderId="0" xfId="12" applyFont="1" applyFill="1" applyBorder="1"/>
    <xf numFmtId="0" fontId="28" fillId="0" borderId="0" xfId="12" applyFill="1"/>
    <xf numFmtId="0" fontId="28" fillId="0" borderId="0" xfId="12" applyFill="1" applyBorder="1"/>
    <xf numFmtId="0" fontId="6" fillId="0" borderId="0" xfId="2" quotePrefix="1" applyNumberFormat="1" applyFill="1" applyBorder="1">
      <alignment horizontal="left" vertical="center" indent="1"/>
    </xf>
    <xf numFmtId="0" fontId="19" fillId="0" borderId="0" xfId="12" applyFont="1" applyFill="1" applyBorder="1"/>
    <xf numFmtId="0" fontId="6" fillId="0" borderId="0" xfId="12" applyFont="1" applyFill="1" applyBorder="1"/>
    <xf numFmtId="0" fontId="26" fillId="0" borderId="0" xfId="12" applyFont="1" applyFill="1" applyBorder="1"/>
    <xf numFmtId="0" fontId="21" fillId="0" borderId="0" xfId="5" quotePrefix="1" applyFill="1" applyBorder="1">
      <alignment horizontal="center" vertical="center"/>
    </xf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19" fillId="0" borderId="0" xfId="6" quotePrefix="1" applyFont="1" applyFill="1" applyBorder="1" applyAlignment="1">
      <alignment horizontal="left" vertical="center" wrapText="1" indent="2" justifyLastLine="1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4" fillId="0" borderId="0" xfId="12" applyFont="1" applyFill="1" applyBorder="1"/>
    <xf numFmtId="4" fontId="25" fillId="0" borderId="0" xfId="3" applyNumberFormat="1" applyFont="1" applyFill="1" applyBorder="1">
      <alignment vertical="center"/>
    </xf>
    <xf numFmtId="3" fontId="25" fillId="0" borderId="0" xfId="3" applyNumberFormat="1" applyFont="1" applyFill="1" applyBorder="1">
      <alignment vertical="center"/>
    </xf>
    <xf numFmtId="4" fontId="22" fillId="0" borderId="0" xfId="8" applyNumberFormat="1" applyFont="1" applyFill="1" applyBorder="1">
      <alignment horizontal="right" vertical="center"/>
    </xf>
    <xf numFmtId="0" fontId="24" fillId="0" borderId="0" xfId="9" quotePrefix="1" applyFont="1" applyFill="1" applyBorder="1" applyAlignment="1">
      <alignment horizontal="left" vertical="center" wrapText="1" indent="4"/>
    </xf>
    <xf numFmtId="0" fontId="24" fillId="0" borderId="0" xfId="9" quotePrefix="1" applyFont="1" applyFill="1" applyBorder="1">
      <alignment horizontal="left" vertical="center" wrapText="1"/>
    </xf>
    <xf numFmtId="3" fontId="22" fillId="0" borderId="0" xfId="8" applyNumberFormat="1" applyFont="1" applyFill="1" applyBorder="1">
      <alignment horizontal="right" vertical="center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28" fillId="0" borderId="0" xfId="12" applyFill="1"/>
    <xf numFmtId="0" fontId="19" fillId="0" borderId="0" xfId="7" quotePrefix="1" applyFont="1" applyFill="1" applyBorder="1" applyAlignment="1">
      <alignment horizontal="left" vertical="center" wrapText="1" indent="3"/>
    </xf>
    <xf numFmtId="0" fontId="19" fillId="0" borderId="0" xfId="12" applyFont="1" applyFill="1" applyBorder="1"/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19" fillId="0" borderId="0" xfId="7" quotePrefix="1" applyFont="1" applyFill="1" applyBorder="1">
      <alignment horizontal="left" vertical="center" wrapText="1"/>
    </xf>
    <xf numFmtId="4" fontId="23" fillId="0" borderId="0" xfId="8" applyNumberFormat="1" applyFont="1" applyFill="1" applyBorder="1">
      <alignment horizontal="right" vertical="center"/>
    </xf>
    <xf numFmtId="3" fontId="23" fillId="0" borderId="0" xfId="8" applyNumberFormat="1" applyFont="1" applyFill="1" applyBorder="1">
      <alignment horizontal="right" vertical="center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0" fontId="24" fillId="0" borderId="0" xfId="12" applyFont="1" applyFill="1" applyBorder="1"/>
    <xf numFmtId="0" fontId="24" fillId="0" borderId="0" xfId="9" quotePrefix="1" applyFont="1" applyFill="1" applyBorder="1" applyAlignment="1">
      <alignment horizontal="left" vertical="center" wrapText="1" indent="4"/>
    </xf>
    <xf numFmtId="0" fontId="24" fillId="0" borderId="0" xfId="9" quotePrefix="1" applyFont="1" applyFill="1" applyBorder="1">
      <alignment horizontal="left" vertical="center" wrapText="1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8" fillId="0" borderId="0" xfId="12" applyFill="1" applyBorder="1"/>
    <xf numFmtId="0" fontId="18" fillId="0" borderId="0" xfId="12" applyFont="1" applyFill="1" applyBorder="1" applyAlignment="1">
      <alignment horizontal="center" vertical="center"/>
    </xf>
    <xf numFmtId="0" fontId="19" fillId="0" borderId="0" xfId="12" applyFont="1" applyFill="1" applyBorder="1"/>
    <xf numFmtId="0" fontId="6" fillId="0" borderId="0" xfId="12" applyFont="1" applyFill="1" applyBorder="1"/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9" quotePrefix="1" applyFont="1" applyFill="1" applyBorder="1" applyAlignment="1">
      <alignment horizontal="left" vertical="center" wrapText="1" indent="4"/>
    </xf>
    <xf numFmtId="0" fontId="24" fillId="0" borderId="0" xfId="9" quotePrefix="1" applyFont="1" applyFill="1" applyBorder="1">
      <alignment horizontal="left" vertical="center" wrapText="1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15" fillId="0" borderId="0" xfId="12" applyFont="1" applyFill="1" applyBorder="1"/>
    <xf numFmtId="0" fontId="28" fillId="0" borderId="0" xfId="12" applyFill="1"/>
    <xf numFmtId="0" fontId="28" fillId="0" borderId="0" xfId="12" applyFill="1" applyBorder="1"/>
    <xf numFmtId="0" fontId="6" fillId="0" borderId="0" xfId="2" quotePrefix="1" applyNumberFormat="1" applyFill="1" applyBorder="1">
      <alignment horizontal="left" vertical="center" indent="1"/>
    </xf>
    <xf numFmtId="0" fontId="19" fillId="0" borderId="0" xfId="12" applyFont="1" applyFill="1" applyBorder="1"/>
    <xf numFmtId="0" fontId="6" fillId="0" borderId="0" xfId="12" applyFont="1" applyFill="1" applyBorder="1"/>
    <xf numFmtId="0" fontId="21" fillId="0" borderId="0" xfId="5" quotePrefix="1" applyFill="1" applyBorder="1">
      <alignment horizontal="center" vertical="center"/>
    </xf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4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10" quotePrefix="1" applyFont="1" applyFill="1" applyBorder="1">
      <alignment horizontal="left" vertical="center" wrapText="1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4" fillId="0" borderId="0" xfId="10" quotePrefix="1" applyFont="1" applyFill="1" applyBorder="1" applyAlignment="1">
      <alignment horizontal="left" vertical="center" wrapText="1" indent="7"/>
    </xf>
    <xf numFmtId="0" fontId="22" fillId="0" borderId="0" xfId="8" applyNumberFormat="1" applyFont="1" applyFill="1" applyBorder="1">
      <alignment horizontal="right" vertical="center"/>
    </xf>
    <xf numFmtId="0" fontId="28" fillId="0" borderId="0" xfId="12"/>
    <xf numFmtId="0" fontId="15" fillId="0" borderId="0" xfId="12" applyFont="1" applyFill="1" applyAlignment="1">
      <alignment horizontal="center" vertical="center"/>
    </xf>
    <xf numFmtId="0" fontId="18" fillId="0" borderId="0" xfId="12" applyFont="1" applyFill="1" applyAlignment="1">
      <alignment horizontal="center" vertical="center"/>
    </xf>
    <xf numFmtId="0" fontId="28" fillId="0" borderId="0" xfId="12" applyFill="1"/>
    <xf numFmtId="0" fontId="28" fillId="0" borderId="0" xfId="12" applyFill="1" applyBorder="1"/>
    <xf numFmtId="0" fontId="6" fillId="0" borderId="0" xfId="12" applyFont="1" applyFill="1" applyBorder="1"/>
    <xf numFmtId="4" fontId="10" fillId="0" borderId="0" xfId="3" applyNumberFormat="1" applyFont="1" applyFill="1" applyBorder="1">
      <alignment vertical="center"/>
    </xf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0" fontId="14" fillId="0" borderId="0" xfId="12" applyFont="1" applyFill="1" applyBorder="1"/>
    <xf numFmtId="0" fontId="24" fillId="0" borderId="0" xfId="12" applyFont="1" applyFill="1" applyBorder="1"/>
    <xf numFmtId="0" fontId="24" fillId="0" borderId="0" xfId="9" quotePrefix="1" applyFont="1" applyFill="1" applyBorder="1">
      <alignment horizontal="left" vertical="center" wrapText="1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14" fillId="0" borderId="0" xfId="2" quotePrefix="1" applyNumberFormat="1" applyFont="1" applyFill="1" applyBorder="1">
      <alignment horizontal="left" vertical="center" indent="1"/>
    </xf>
    <xf numFmtId="0" fontId="27" fillId="0" borderId="0" xfId="5" quotePrefix="1" applyFont="1" applyFill="1" applyBorder="1">
      <alignment horizontal="center" vertical="center"/>
    </xf>
    <xf numFmtId="3" fontId="22" fillId="0" borderId="0" xfId="8" applyNumberFormat="1" applyFont="1" applyFill="1" applyBorder="1">
      <alignment horizontal="right" vertical="center"/>
    </xf>
    <xf numFmtId="4" fontId="16" fillId="4" borderId="7" xfId="2" applyNumberFormat="1" applyFont="1" applyFill="1" applyBorder="1" applyAlignment="1">
      <alignment horizontal="center" vertical="center" wrapText="1" justifyLastLine="1"/>
    </xf>
    <xf numFmtId="1" fontId="17" fillId="4" borderId="4" xfId="12" applyNumberFormat="1" applyFont="1" applyFill="1" applyBorder="1" applyAlignment="1">
      <alignment horizontal="center" vertical="center"/>
    </xf>
    <xf numFmtId="0" fontId="28" fillId="0" borderId="0" xfId="12"/>
    <xf numFmtId="0" fontId="15" fillId="0" borderId="0" xfId="12" applyFont="1" applyFill="1" applyBorder="1"/>
    <xf numFmtId="0" fontId="19" fillId="0" borderId="0" xfId="12" applyFont="1" applyFill="1" applyBorder="1"/>
    <xf numFmtId="0" fontId="5" fillId="0" borderId="0" xfId="14" applyFont="1" applyFill="1" applyAlignment="1">
      <alignment horizontal="center" vertical="center" wrapText="1"/>
    </xf>
    <xf numFmtId="0" fontId="13" fillId="0" borderId="0" xfId="14" applyFont="1" applyFill="1" applyAlignment="1">
      <alignment vertical="center" wrapText="1"/>
    </xf>
    <xf numFmtId="0" fontId="24" fillId="0" borderId="0" xfId="12" applyFont="1" applyFill="1" applyBorder="1"/>
    <xf numFmtId="0" fontId="24" fillId="0" borderId="0" xfId="10" quotePrefix="1" applyFont="1" applyFill="1" applyBorder="1">
      <alignment horizontal="left" vertical="center" wrapText="1"/>
    </xf>
    <xf numFmtId="0" fontId="24" fillId="0" borderId="0" xfId="10" quotePrefix="1" applyFont="1" applyFill="1" applyBorder="1" applyAlignment="1">
      <alignment horizontal="left" vertical="center" wrapText="1" indent="6"/>
    </xf>
    <xf numFmtId="0" fontId="24" fillId="0" borderId="0" xfId="10" quotePrefix="1" applyFont="1" applyFill="1" applyBorder="1" applyAlignment="1">
      <alignment horizontal="left" vertical="center" wrapText="1" indent="7"/>
    </xf>
    <xf numFmtId="0" fontId="22" fillId="0" borderId="0" xfId="8" applyNumberFormat="1" applyFont="1" applyFill="1" applyBorder="1">
      <alignment horizontal="right" vertical="center"/>
    </xf>
    <xf numFmtId="4" fontId="22" fillId="0" borderId="0" xfId="8" applyNumberFormat="1" applyFont="1" applyFill="1" applyBorder="1">
      <alignment horizontal="right" vertical="center"/>
    </xf>
    <xf numFmtId="0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4" fontId="5" fillId="0" borderId="0" xfId="14" applyNumberFormat="1" applyFont="1" applyFill="1" applyAlignment="1">
      <alignment horizontal="center" vertical="center" wrapText="1"/>
    </xf>
    <xf numFmtId="4" fontId="22" fillId="24" borderId="0" xfId="8" applyNumberFormat="1" applyFont="1" applyFill="1" applyBorder="1">
      <alignment horizontal="right" vertical="center"/>
    </xf>
    <xf numFmtId="0" fontId="24" fillId="24" borderId="0" xfId="10" quotePrefix="1" applyFont="1" applyFill="1" applyBorder="1" applyAlignment="1">
      <alignment horizontal="left" vertical="center" wrapText="1" indent="5"/>
    </xf>
    <xf numFmtId="0" fontId="24" fillId="24" borderId="0" xfId="10" quotePrefix="1" applyFont="1" applyFill="1" applyBorder="1">
      <alignment horizontal="left" vertical="center" wrapText="1"/>
    </xf>
    <xf numFmtId="0" fontId="24" fillId="24" borderId="0" xfId="9" quotePrefix="1" applyFont="1" applyFill="1" applyBorder="1" applyAlignment="1">
      <alignment horizontal="left" vertical="center" wrapText="1" indent="4"/>
    </xf>
    <xf numFmtId="0" fontId="24" fillId="24" borderId="0" xfId="9" quotePrefix="1" applyFont="1" applyFill="1" applyBorder="1">
      <alignment horizontal="left" vertical="center" wrapText="1"/>
    </xf>
    <xf numFmtId="0" fontId="19" fillId="24" borderId="0" xfId="7" quotePrefix="1" applyFont="1" applyFill="1" applyBorder="1" applyAlignment="1">
      <alignment horizontal="left" vertical="center" wrapText="1" indent="3"/>
    </xf>
    <xf numFmtId="0" fontId="19" fillId="24" borderId="0" xfId="7" quotePrefix="1" applyFont="1" applyFill="1" applyBorder="1">
      <alignment horizontal="left" vertical="center" wrapText="1"/>
    </xf>
    <xf numFmtId="4" fontId="23" fillId="24" borderId="0" xfId="8" applyNumberFormat="1" applyFont="1" applyFill="1" applyBorder="1">
      <alignment horizontal="right" vertical="center"/>
    </xf>
    <xf numFmtId="3" fontId="23" fillId="24" borderId="0" xfId="8" applyNumberFormat="1" applyFont="1" applyFill="1" applyBorder="1">
      <alignment horizontal="right" vertical="center"/>
    </xf>
    <xf numFmtId="0" fontId="19" fillId="25" borderId="0" xfId="6" quotePrefix="1" applyFont="1" applyFill="1" applyBorder="1" applyAlignment="1">
      <alignment horizontal="left" vertical="center" wrapText="1" indent="2" justifyLastLine="1"/>
    </xf>
    <xf numFmtId="4" fontId="25" fillId="25" borderId="0" xfId="3" applyNumberFormat="1" applyFont="1" applyFill="1" applyBorder="1">
      <alignment vertical="center"/>
    </xf>
    <xf numFmtId="3" fontId="25" fillId="25" borderId="0" xfId="3" applyNumberFormat="1" applyFont="1" applyFill="1" applyBorder="1">
      <alignment vertical="center"/>
    </xf>
    <xf numFmtId="4" fontId="23" fillId="26" borderId="0" xfId="8" applyNumberFormat="1" applyFont="1" applyFill="1" applyBorder="1">
      <alignment horizontal="right" vertical="center"/>
    </xf>
    <xf numFmtId="3" fontId="23" fillId="26" borderId="0" xfId="8" applyNumberFormat="1" applyFont="1" applyFill="1" applyBorder="1">
      <alignment horizontal="right" vertical="center"/>
    </xf>
    <xf numFmtId="4" fontId="10" fillId="26" borderId="0" xfId="3" applyNumberFormat="1" applyFont="1" applyFill="1" applyBorder="1">
      <alignment vertical="center"/>
    </xf>
    <xf numFmtId="0" fontId="19" fillId="25" borderId="0" xfId="7" quotePrefix="1" applyFont="1" applyFill="1" applyBorder="1" applyAlignment="1">
      <alignment horizontal="left" vertical="center" wrapText="1" indent="3"/>
    </xf>
    <xf numFmtId="0" fontId="19" fillId="25" borderId="0" xfId="7" quotePrefix="1" applyFont="1" applyFill="1" applyBorder="1">
      <alignment horizontal="left" vertical="center" wrapText="1"/>
    </xf>
    <xf numFmtId="4" fontId="23" fillId="25" borderId="0" xfId="8" applyNumberFormat="1" applyFont="1" applyFill="1" applyBorder="1">
      <alignment horizontal="right" vertical="center"/>
    </xf>
    <xf numFmtId="3" fontId="23" fillId="25" borderId="0" xfId="8" applyNumberFormat="1" applyFont="1" applyFill="1" applyBorder="1">
      <alignment horizontal="right" vertical="center"/>
    </xf>
    <xf numFmtId="4" fontId="10" fillId="25" borderId="0" xfId="3" applyNumberFormat="1" applyFont="1" applyFill="1" applyBorder="1">
      <alignment vertical="center"/>
    </xf>
    <xf numFmtId="0" fontId="18" fillId="25" borderId="0" xfId="12" applyFont="1" applyFill="1" applyBorder="1" applyAlignment="1">
      <alignment horizontal="center" vertical="center"/>
    </xf>
    <xf numFmtId="0" fontId="18" fillId="26" borderId="0" xfId="12" applyFont="1" applyFill="1" applyBorder="1" applyAlignment="1">
      <alignment horizontal="center" vertical="center"/>
    </xf>
    <xf numFmtId="3" fontId="19" fillId="26" borderId="0" xfId="12" applyNumberFormat="1" applyFont="1" applyFill="1" applyBorder="1" applyAlignment="1">
      <alignment vertical="center" wrapText="1" justifyLastLine="1"/>
    </xf>
    <xf numFmtId="3" fontId="19" fillId="26" borderId="0" xfId="12" applyNumberFormat="1" applyFont="1" applyFill="1" applyBorder="1" applyAlignment="1">
      <alignment vertical="top" wrapText="1" justifyLastLine="1"/>
    </xf>
    <xf numFmtId="3" fontId="10" fillId="26" borderId="0" xfId="3" applyNumberFormat="1" applyFont="1" applyFill="1" applyBorder="1">
      <alignment vertical="center"/>
    </xf>
    <xf numFmtId="3" fontId="19" fillId="25" borderId="0" xfId="12" applyNumberFormat="1" applyFont="1" applyFill="1" applyBorder="1" applyAlignment="1">
      <alignment vertical="top" wrapText="1" justifyLastLine="1"/>
    </xf>
    <xf numFmtId="0" fontId="24" fillId="24" borderId="0" xfId="10" quotePrefix="1" applyFont="1" applyFill="1" applyBorder="1" applyAlignment="1">
      <alignment horizontal="left" vertical="center" wrapText="1" indent="6"/>
    </xf>
    <xf numFmtId="0" fontId="24" fillId="25" borderId="0" xfId="10" quotePrefix="1" applyFont="1" applyFill="1" applyBorder="1" applyAlignment="1">
      <alignment horizontal="left" vertical="center" wrapText="1" indent="5"/>
    </xf>
    <xf numFmtId="0" fontId="24" fillId="25" borderId="0" xfId="10" quotePrefix="1" applyFont="1" applyFill="1" applyBorder="1">
      <alignment horizontal="left" vertical="center" wrapText="1"/>
    </xf>
    <xf numFmtId="4" fontId="34" fillId="24" borderId="0" xfId="8" applyNumberFormat="1" applyFont="1" applyFill="1" applyBorder="1">
      <alignment horizontal="right" vertical="center"/>
    </xf>
    <xf numFmtId="3" fontId="34" fillId="24" borderId="0" xfId="8" applyNumberFormat="1" applyFont="1" applyFill="1" applyBorder="1">
      <alignment horizontal="right" vertical="center"/>
    </xf>
    <xf numFmtId="4" fontId="35" fillId="25" borderId="0" xfId="8" applyNumberFormat="1" applyFont="1" applyFill="1" applyBorder="1">
      <alignment horizontal="right" vertical="center"/>
    </xf>
    <xf numFmtId="3" fontId="35" fillId="25" borderId="0" xfId="8" applyNumberFormat="1" applyFont="1" applyFill="1" applyBorder="1">
      <alignment horizontal="right" vertical="center"/>
    </xf>
    <xf numFmtId="0" fontId="19" fillId="26" borderId="0" xfId="9" quotePrefix="1" applyFont="1" applyFill="1" applyBorder="1" applyAlignment="1">
      <alignment horizontal="left" vertical="center" wrapText="1" indent="4"/>
    </xf>
    <xf numFmtId="0" fontId="19" fillId="26" borderId="0" xfId="9" quotePrefix="1" applyFont="1" applyFill="1" applyBorder="1">
      <alignment horizontal="left" vertical="center" wrapText="1"/>
    </xf>
    <xf numFmtId="4" fontId="22" fillId="26" borderId="0" xfId="8" applyNumberFormat="1" applyFont="1" applyFill="1" applyBorder="1">
      <alignment horizontal="right" vertical="center"/>
    </xf>
    <xf numFmtId="4" fontId="35" fillId="25" borderId="0" xfId="8" applyNumberFormat="1" applyFont="1" applyFill="1" applyBorder="1" applyAlignment="1">
      <alignment horizontal="right"/>
    </xf>
    <xf numFmtId="4" fontId="6" fillId="27" borderId="2" xfId="1" applyNumberFormat="1" applyFont="1" applyFill="1" applyBorder="1" applyAlignment="1">
      <alignment vertical="center" wrapText="1"/>
    </xf>
    <xf numFmtId="3" fontId="6" fillId="27" borderId="2" xfId="1" applyNumberFormat="1" applyFont="1" applyFill="1" applyBorder="1" applyAlignment="1">
      <alignment vertical="center" wrapText="1"/>
    </xf>
    <xf numFmtId="3" fontId="35" fillId="0" borderId="0" xfId="8" applyNumberFormat="1" applyFont="1" applyFill="1" applyBorder="1">
      <alignment horizontal="right" vertical="center"/>
    </xf>
    <xf numFmtId="4" fontId="24" fillId="0" borderId="0" xfId="8" applyNumberFormat="1" applyFont="1" applyFill="1" applyBorder="1">
      <alignment horizontal="right" vertical="center"/>
    </xf>
    <xf numFmtId="3" fontId="24" fillId="24" borderId="0" xfId="8" applyNumberFormat="1" applyFont="1" applyFill="1" applyBorder="1">
      <alignment horizontal="right" vertical="center"/>
    </xf>
    <xf numFmtId="4" fontId="24" fillId="24" borderId="0" xfId="8" applyNumberFormat="1" applyFont="1" applyFill="1" applyBorder="1">
      <alignment horizontal="right" vertical="center"/>
    </xf>
    <xf numFmtId="0" fontId="24" fillId="0" borderId="0" xfId="0" applyFont="1" applyFill="1"/>
    <xf numFmtId="0" fontId="37" fillId="0" borderId="0" xfId="0" applyFont="1"/>
    <xf numFmtId="0" fontId="8" fillId="0" borderId="0" xfId="0" applyFont="1"/>
    <xf numFmtId="0" fontId="38" fillId="0" borderId="0" xfId="0" applyFont="1" applyAlignment="1">
      <alignment horizontal="center"/>
    </xf>
    <xf numFmtId="0" fontId="36" fillId="0" borderId="0" xfId="0" applyFont="1" applyAlignment="1">
      <alignment horizontal="right"/>
    </xf>
    <xf numFmtId="0" fontId="10" fillId="28" borderId="9" xfId="0" quotePrefix="1" applyFont="1" applyFill="1" applyBorder="1" applyAlignment="1">
      <alignment horizontal="center" vertical="center" wrapText="1"/>
    </xf>
    <xf numFmtId="0" fontId="40" fillId="28" borderId="11" xfId="2" quotePrefix="1" applyNumberFormat="1" applyFont="1" applyFill="1" applyBorder="1" applyAlignment="1">
      <alignment horizontal="left" vertical="center" wrapText="1" indent="1"/>
    </xf>
    <xf numFmtId="0" fontId="10" fillId="28" borderId="9" xfId="0" applyNumberFormat="1" applyFont="1" applyFill="1" applyBorder="1" applyAlignment="1" applyProtection="1">
      <alignment horizontal="center" vertical="center" wrapText="1"/>
    </xf>
    <xf numFmtId="0" fontId="11" fillId="28" borderId="2" xfId="0" quotePrefix="1" applyFont="1" applyFill="1" applyBorder="1" applyAlignment="1">
      <alignment horizontal="center" vertical="center" wrapText="1"/>
    </xf>
    <xf numFmtId="0" fontId="41" fillId="28" borderId="2" xfId="2" quotePrefix="1" applyNumberFormat="1" applyFont="1" applyFill="1" applyBorder="1" applyAlignment="1">
      <alignment horizontal="center" vertical="center" wrapText="1"/>
    </xf>
    <xf numFmtId="0" fontId="11" fillId="28" borderId="2" xfId="0" applyNumberFormat="1" applyFont="1" applyFill="1" applyBorder="1" applyAlignment="1" applyProtection="1">
      <alignment horizontal="center" vertical="center" wrapText="1"/>
    </xf>
    <xf numFmtId="0" fontId="39" fillId="30" borderId="12" xfId="46" quotePrefix="1" applyFill="1" applyBorder="1" applyAlignment="1">
      <alignment horizontal="left" vertical="center" indent="7"/>
    </xf>
    <xf numFmtId="0" fontId="39" fillId="30" borderId="12" xfId="46" quotePrefix="1" applyFill="1" applyBorder="1">
      <alignment horizontal="left" vertical="center" indent="1"/>
    </xf>
    <xf numFmtId="3" fontId="39" fillId="30" borderId="12" xfId="47" applyNumberFormat="1" applyFill="1" applyBorder="1">
      <alignment horizontal="right" vertical="center"/>
    </xf>
    <xf numFmtId="0" fontId="39" fillId="30" borderId="10" xfId="46" quotePrefix="1" applyFill="1" applyAlignment="1">
      <alignment horizontal="left" vertical="center" indent="7"/>
    </xf>
    <xf numFmtId="0" fontId="39" fillId="30" borderId="10" xfId="46" quotePrefix="1" applyFill="1">
      <alignment horizontal="left" vertical="center" indent="1"/>
    </xf>
    <xf numFmtId="3" fontId="39" fillId="30" borderId="10" xfId="47" applyNumberFormat="1" applyFill="1">
      <alignment horizontal="right" vertical="center"/>
    </xf>
    <xf numFmtId="0" fontId="40" fillId="0" borderId="6" xfId="7" quotePrefix="1" applyFont="1" applyAlignment="1">
      <alignment horizontal="left" vertical="center" indent="3"/>
    </xf>
    <xf numFmtId="0" fontId="40" fillId="0" borderId="6" xfId="7" quotePrefix="1" applyFont="1" applyAlignment="1">
      <alignment horizontal="left" vertical="center" indent="1"/>
    </xf>
    <xf numFmtId="3" fontId="40" fillId="6" borderId="6" xfId="3" applyNumberFormat="1" applyFont="1">
      <alignment vertical="center"/>
    </xf>
    <xf numFmtId="3" fontId="39" fillId="31" borderId="12" xfId="47" applyNumberFormat="1" applyFill="1" applyBorder="1">
      <alignment horizontal="right" vertical="center"/>
    </xf>
    <xf numFmtId="0" fontId="40" fillId="32" borderId="6" xfId="7" quotePrefix="1" applyFont="1" applyFill="1" applyAlignment="1">
      <alignment horizontal="left" vertical="center" indent="3"/>
    </xf>
    <xf numFmtId="0" fontId="40" fillId="32" borderId="6" xfId="7" quotePrefix="1" applyFont="1" applyFill="1" applyAlignment="1">
      <alignment horizontal="left" vertical="center" indent="1"/>
    </xf>
    <xf numFmtId="0" fontId="42" fillId="0" borderId="6" xfId="9" quotePrefix="1" applyFont="1" applyAlignment="1">
      <alignment horizontal="left" vertical="center" indent="4"/>
    </xf>
    <xf numFmtId="0" fontId="42" fillId="0" borderId="6" xfId="9" quotePrefix="1" applyFont="1" applyAlignment="1">
      <alignment horizontal="left" vertical="center" indent="1"/>
    </xf>
    <xf numFmtId="3" fontId="42" fillId="6" borderId="6" xfId="3" applyNumberFormat="1" applyFont="1">
      <alignment vertical="center"/>
    </xf>
    <xf numFmtId="0" fontId="1" fillId="0" borderId="0" xfId="0" applyFont="1"/>
    <xf numFmtId="0" fontId="39" fillId="29" borderId="10" xfId="46" quotePrefix="1" applyAlignment="1">
      <alignment horizontal="left" vertical="center" indent="5"/>
    </xf>
    <xf numFmtId="0" fontId="39" fillId="29" borderId="10" xfId="46" quotePrefix="1">
      <alignment horizontal="left" vertical="center" indent="1"/>
    </xf>
    <xf numFmtId="3" fontId="20" fillId="6" borderId="6" xfId="3" applyNumberFormat="1">
      <alignment vertical="center"/>
    </xf>
    <xf numFmtId="0" fontId="39" fillId="29" borderId="10" xfId="46" quotePrefix="1" applyAlignment="1">
      <alignment horizontal="left" vertical="center" indent="6"/>
    </xf>
    <xf numFmtId="0" fontId="39" fillId="29" borderId="10" xfId="46" quotePrefix="1" applyAlignment="1">
      <alignment horizontal="left" vertical="center" indent="7"/>
    </xf>
    <xf numFmtId="0" fontId="39" fillId="29" borderId="10" xfId="46" quotePrefix="1" applyAlignment="1">
      <alignment horizontal="left" vertical="center" indent="8"/>
    </xf>
    <xf numFmtId="0" fontId="39" fillId="29" borderId="10" xfId="46" quotePrefix="1" applyAlignment="1">
      <alignment horizontal="left" vertical="center" indent="9"/>
    </xf>
    <xf numFmtId="3" fontId="39" fillId="0" borderId="10" xfId="47" applyNumberFormat="1">
      <alignment horizontal="right" vertical="center"/>
    </xf>
    <xf numFmtId="3" fontId="39" fillId="0" borderId="12" xfId="47" applyNumberFormat="1" applyFill="1" applyBorder="1">
      <alignment horizontal="right" vertical="center"/>
    </xf>
    <xf numFmtId="3" fontId="20" fillId="0" borderId="6" xfId="3" applyNumberFormat="1" applyFill="1">
      <alignment vertical="center"/>
    </xf>
    <xf numFmtId="4" fontId="8" fillId="0" borderId="0" xfId="0" applyNumberFormat="1" applyFont="1"/>
    <xf numFmtId="4" fontId="38" fillId="0" borderId="0" xfId="0" applyNumberFormat="1" applyFont="1" applyAlignment="1">
      <alignment horizontal="center"/>
    </xf>
    <xf numFmtId="4" fontId="36" fillId="0" borderId="0" xfId="0" applyNumberFormat="1" applyFont="1" applyAlignment="1">
      <alignment horizontal="right"/>
    </xf>
    <xf numFmtId="4" fontId="10" fillId="28" borderId="9" xfId="0" quotePrefix="1" applyNumberFormat="1" applyFont="1" applyFill="1" applyBorder="1" applyAlignment="1">
      <alignment horizontal="center" vertical="center" wrapText="1"/>
    </xf>
    <xf numFmtId="4" fontId="11" fillId="28" borderId="2" xfId="0" quotePrefix="1" applyNumberFormat="1" applyFont="1" applyFill="1" applyBorder="1" applyAlignment="1">
      <alignment horizontal="center" vertical="center" wrapText="1"/>
    </xf>
    <xf numFmtId="4" fontId="39" fillId="30" borderId="12" xfId="47" applyNumberFormat="1" applyFill="1" applyBorder="1">
      <alignment horizontal="right" vertical="center"/>
    </xf>
    <xf numFmtId="4" fontId="39" fillId="30" borderId="10" xfId="47" applyNumberFormat="1" applyFill="1">
      <alignment horizontal="right" vertical="center"/>
    </xf>
    <xf numFmtId="4" fontId="40" fillId="6" borderId="6" xfId="3" applyNumberFormat="1" applyFont="1">
      <alignment vertical="center"/>
    </xf>
    <xf numFmtId="4" fontId="42" fillId="6" borderId="6" xfId="3" applyNumberFormat="1" applyFont="1">
      <alignment vertical="center"/>
    </xf>
    <xf numFmtId="4" fontId="20" fillId="6" borderId="6" xfId="3" applyNumberFormat="1">
      <alignment vertical="center"/>
    </xf>
    <xf numFmtId="4" fontId="39" fillId="0" borderId="10" xfId="47" applyNumberFormat="1">
      <alignment horizontal="right" vertical="center"/>
    </xf>
    <xf numFmtId="4" fontId="20" fillId="0" borderId="6" xfId="3" applyNumberFormat="1" applyFill="1">
      <alignment vertical="center"/>
    </xf>
    <xf numFmtId="4" fontId="0" fillId="0" borderId="0" xfId="0" applyNumberFormat="1"/>
    <xf numFmtId="0" fontId="11" fillId="0" borderId="2" xfId="1" quotePrefix="1" applyFont="1" applyBorder="1" applyAlignment="1">
      <alignment horizontal="center" wrapText="1"/>
    </xf>
    <xf numFmtId="0" fontId="11" fillId="0" borderId="3" xfId="1" quotePrefix="1" applyFont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10" fillId="0" borderId="2" xfId="1" quotePrefix="1" applyFont="1" applyBorder="1" applyAlignment="1">
      <alignment horizontal="center" vertical="center" wrapText="1"/>
    </xf>
    <xf numFmtId="0" fontId="10" fillId="3" borderId="3" xfId="1" quotePrefix="1" applyFont="1" applyFill="1" applyBorder="1" applyAlignment="1">
      <alignment horizontal="left" wrapText="1"/>
    </xf>
    <xf numFmtId="0" fontId="10" fillId="3" borderId="4" xfId="1" quotePrefix="1" applyFont="1" applyFill="1" applyBorder="1" applyAlignment="1">
      <alignment horizontal="left" wrapText="1"/>
    </xf>
    <xf numFmtId="0" fontId="10" fillId="3" borderId="5" xfId="1" quotePrefix="1" applyFont="1" applyFill="1" applyBorder="1" applyAlignment="1">
      <alignment horizontal="left" wrapText="1"/>
    </xf>
    <xf numFmtId="0" fontId="6" fillId="0" borderId="3" xfId="1" applyFont="1" applyBorder="1" applyAlignment="1">
      <alignment horizontal="left" vertical="center" wrapText="1"/>
    </xf>
    <xf numFmtId="0" fontId="6" fillId="0" borderId="4" xfId="1" applyFont="1" applyBorder="1" applyAlignment="1">
      <alignment vertical="center" wrapText="1"/>
    </xf>
    <xf numFmtId="0" fontId="6" fillId="0" borderId="4" xfId="1" applyFont="1" applyBorder="1" applyAlignment="1">
      <alignment vertical="center"/>
    </xf>
    <xf numFmtId="0" fontId="6" fillId="0" borderId="3" xfId="1" quotePrefix="1" applyFont="1" applyBorder="1" applyAlignment="1">
      <alignment horizontal="left" vertical="center"/>
    </xf>
    <xf numFmtId="0" fontId="6" fillId="3" borderId="3" xfId="1" applyFont="1" applyFill="1" applyBorder="1" applyAlignment="1">
      <alignment horizontal="left" vertical="center" wrapText="1"/>
    </xf>
    <xf numFmtId="0" fontId="6" fillId="3" borderId="4" xfId="1" applyFont="1" applyFill="1" applyBorder="1" applyAlignment="1">
      <alignment vertical="center" wrapText="1"/>
    </xf>
    <xf numFmtId="0" fontId="6" fillId="3" borderId="4" xfId="1" applyFont="1" applyFill="1" applyBorder="1" applyAlignment="1">
      <alignment vertical="center"/>
    </xf>
    <xf numFmtId="0" fontId="6" fillId="0" borderId="3" xfId="1" quotePrefix="1" applyFont="1" applyBorder="1" applyAlignment="1">
      <alignment horizontal="left" vertical="center" wrapText="1"/>
    </xf>
    <xf numFmtId="0" fontId="6" fillId="3" borderId="3" xfId="1" quotePrefix="1" applyFont="1" applyFill="1" applyBorder="1" applyAlignment="1">
      <alignment horizontal="left" vertical="center" wrapText="1"/>
    </xf>
    <xf numFmtId="0" fontId="11" fillId="0" borderId="3" xfId="1" quotePrefix="1" applyFont="1" applyBorder="1" applyAlignment="1">
      <alignment horizontal="center" vertical="center" wrapText="1"/>
    </xf>
    <xf numFmtId="0" fontId="11" fillId="0" borderId="4" xfId="1" quotePrefix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/>
    </xf>
    <xf numFmtId="0" fontId="14" fillId="0" borderId="4" xfId="1" applyFont="1" applyBorder="1" applyAlignment="1">
      <alignment vertical="center" wrapText="1"/>
    </xf>
    <xf numFmtId="0" fontId="6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10" fillId="3" borderId="2" xfId="1" quotePrefix="1" applyFont="1" applyFill="1" applyBorder="1" applyAlignment="1">
      <alignment horizontal="left" vertical="center" wrapText="1"/>
    </xf>
    <xf numFmtId="3" fontId="17" fillId="4" borderId="4" xfId="12" applyNumberFormat="1" applyFont="1" applyFill="1" applyBorder="1" applyAlignment="1">
      <alignment horizontal="center" vertical="center" wrapText="1" justifyLastLine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0" fontId="4" fillId="0" borderId="0" xfId="14" applyFont="1" applyFill="1" applyAlignment="1">
      <alignment horizontal="center" vertical="center" wrapText="1"/>
    </xf>
    <xf numFmtId="0" fontId="38" fillId="0" borderId="0" xfId="0" applyFont="1" applyAlignment="1">
      <alignment horizontal="center"/>
    </xf>
  </cellXfs>
  <cellStyles count="48">
    <cellStyle name="Normal 2" xfId="12"/>
    <cellStyle name="Normalno" xfId="0" builtinId="0"/>
    <cellStyle name="Normalno 2" xfId="13"/>
    <cellStyle name="Normalno 3" xfId="1"/>
    <cellStyle name="Normalno 3 2" xfId="14"/>
    <cellStyle name="Obično_List4" xfId="15"/>
    <cellStyle name="SAPBEXaggData" xfId="3"/>
    <cellStyle name="SAPBEXaggDataEmph" xfId="16"/>
    <cellStyle name="SAPBEXaggItem" xfId="17"/>
    <cellStyle name="SAPBEXaggItemX" xfId="18"/>
    <cellStyle name="SAPBEXchaText" xfId="2"/>
    <cellStyle name="SAPBEXexcBad7" xfId="19"/>
    <cellStyle name="SAPBEXexcBad8" xfId="20"/>
    <cellStyle name="SAPBEXexcBad9" xfId="21"/>
    <cellStyle name="SAPBEXexcCritical4" xfId="22"/>
    <cellStyle name="SAPBEXexcCritical5" xfId="23"/>
    <cellStyle name="SAPBEXexcCritical6" xfId="24"/>
    <cellStyle name="SAPBEXexcGood1" xfId="25"/>
    <cellStyle name="SAPBEXexcGood2" xfId="26"/>
    <cellStyle name="SAPBEXexcGood3" xfId="27"/>
    <cellStyle name="SAPBEXfilterDrill" xfId="28"/>
    <cellStyle name="SAPBEXfilterItem" xfId="29"/>
    <cellStyle name="SAPBEXfilterText" xfId="30"/>
    <cellStyle name="SAPBEXformats" xfId="5"/>
    <cellStyle name="SAPBEXheaderItem" xfId="31"/>
    <cellStyle name="SAPBEXheaderText" xfId="32"/>
    <cellStyle name="SAPBEXHLevel0" xfId="6"/>
    <cellStyle name="SAPBEXHLevel0X" xfId="4"/>
    <cellStyle name="SAPBEXHLevel1" xfId="7"/>
    <cellStyle name="SAPBEXHLevel1X" xfId="33"/>
    <cellStyle name="SAPBEXHLevel2" xfId="9"/>
    <cellStyle name="SAPBEXHLevel2X" xfId="34"/>
    <cellStyle name="SAPBEXHLevel3" xfId="10"/>
    <cellStyle name="SAPBEXHLevel3 2" xfId="46"/>
    <cellStyle name="SAPBEXHLevel3X" xfId="35"/>
    <cellStyle name="SAPBEXinputData" xfId="36"/>
    <cellStyle name="SAPBEXinputData 2" xfId="37"/>
    <cellStyle name="SAPBEXresData" xfId="38"/>
    <cellStyle name="SAPBEXresDataEmph" xfId="39"/>
    <cellStyle name="SAPBEXresItem" xfId="11"/>
    <cellStyle name="SAPBEXresItemX" xfId="40"/>
    <cellStyle name="SAPBEXstdData" xfId="8"/>
    <cellStyle name="SAPBEXstdData 2" xfId="47"/>
    <cellStyle name="SAPBEXstdDataEmph" xfId="41"/>
    <cellStyle name="SAPBEXstdItem" xfId="42"/>
    <cellStyle name="SAPBEXstdItemX" xfId="43"/>
    <cellStyle name="SAPBEXtitle" xfId="44"/>
    <cellStyle name="SAPBEXundefined" xfId="4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33"/>
  <sheetViews>
    <sheetView tabSelected="1" topLeftCell="B1" zoomScale="90" zoomScaleNormal="90" workbookViewId="0">
      <selection activeCell="J28" sqref="J28"/>
    </sheetView>
  </sheetViews>
  <sheetFormatPr defaultRowHeight="15" x14ac:dyDescent="0.25"/>
  <cols>
    <col min="1" max="4" width="9.140625" style="1"/>
    <col min="5" max="5" width="10.140625" style="1" customWidth="1"/>
    <col min="6" max="6" width="23.5703125" style="30" customWidth="1"/>
    <col min="7" max="8" width="23.5703125" style="31" customWidth="1"/>
    <col min="9" max="9" width="23.5703125" style="30" customWidth="1"/>
    <col min="10" max="11" width="10.5703125" style="30" customWidth="1"/>
    <col min="12" max="260" width="9.140625" style="1"/>
    <col min="261" max="261" width="17.42578125" style="1" customWidth="1"/>
    <col min="262" max="265" width="25.140625" style="1" customWidth="1"/>
    <col min="266" max="267" width="12.28515625" style="1" customWidth="1"/>
    <col min="268" max="516" width="9.140625" style="1"/>
    <col min="517" max="517" width="17.42578125" style="1" customWidth="1"/>
    <col min="518" max="521" width="25.140625" style="1" customWidth="1"/>
    <col min="522" max="523" width="12.28515625" style="1" customWidth="1"/>
    <col min="524" max="772" width="9.140625" style="1"/>
    <col min="773" max="773" width="17.42578125" style="1" customWidth="1"/>
    <col min="774" max="777" width="25.140625" style="1" customWidth="1"/>
    <col min="778" max="779" width="12.28515625" style="1" customWidth="1"/>
    <col min="780" max="1028" width="9.140625" style="1"/>
    <col min="1029" max="1029" width="17.42578125" style="1" customWidth="1"/>
    <col min="1030" max="1033" width="25.140625" style="1" customWidth="1"/>
    <col min="1034" max="1035" width="12.28515625" style="1" customWidth="1"/>
    <col min="1036" max="1284" width="9.140625" style="1"/>
    <col min="1285" max="1285" width="17.42578125" style="1" customWidth="1"/>
    <col min="1286" max="1289" width="25.140625" style="1" customWidth="1"/>
    <col min="1290" max="1291" width="12.28515625" style="1" customWidth="1"/>
    <col min="1292" max="1540" width="9.140625" style="1"/>
    <col min="1541" max="1541" width="17.42578125" style="1" customWidth="1"/>
    <col min="1542" max="1545" width="25.140625" style="1" customWidth="1"/>
    <col min="1546" max="1547" width="12.28515625" style="1" customWidth="1"/>
    <col min="1548" max="1796" width="9.140625" style="1"/>
    <col min="1797" max="1797" width="17.42578125" style="1" customWidth="1"/>
    <col min="1798" max="1801" width="25.140625" style="1" customWidth="1"/>
    <col min="1802" max="1803" width="12.28515625" style="1" customWidth="1"/>
    <col min="1804" max="2052" width="9.140625" style="1"/>
    <col min="2053" max="2053" width="17.42578125" style="1" customWidth="1"/>
    <col min="2054" max="2057" width="25.140625" style="1" customWidth="1"/>
    <col min="2058" max="2059" width="12.28515625" style="1" customWidth="1"/>
    <col min="2060" max="2308" width="9.140625" style="1"/>
    <col min="2309" max="2309" width="17.42578125" style="1" customWidth="1"/>
    <col min="2310" max="2313" width="25.140625" style="1" customWidth="1"/>
    <col min="2314" max="2315" width="12.28515625" style="1" customWidth="1"/>
    <col min="2316" max="2564" width="9.140625" style="1"/>
    <col min="2565" max="2565" width="17.42578125" style="1" customWidth="1"/>
    <col min="2566" max="2569" width="25.140625" style="1" customWidth="1"/>
    <col min="2570" max="2571" width="12.28515625" style="1" customWidth="1"/>
    <col min="2572" max="2820" width="9.140625" style="1"/>
    <col min="2821" max="2821" width="17.42578125" style="1" customWidth="1"/>
    <col min="2822" max="2825" width="25.140625" style="1" customWidth="1"/>
    <col min="2826" max="2827" width="12.28515625" style="1" customWidth="1"/>
    <col min="2828" max="3076" width="9.140625" style="1"/>
    <col min="3077" max="3077" width="17.42578125" style="1" customWidth="1"/>
    <col min="3078" max="3081" width="25.140625" style="1" customWidth="1"/>
    <col min="3082" max="3083" width="12.28515625" style="1" customWidth="1"/>
    <col min="3084" max="3332" width="9.140625" style="1"/>
    <col min="3333" max="3333" width="17.42578125" style="1" customWidth="1"/>
    <col min="3334" max="3337" width="25.140625" style="1" customWidth="1"/>
    <col min="3338" max="3339" width="12.28515625" style="1" customWidth="1"/>
    <col min="3340" max="3588" width="9.140625" style="1"/>
    <col min="3589" max="3589" width="17.42578125" style="1" customWidth="1"/>
    <col min="3590" max="3593" width="25.140625" style="1" customWidth="1"/>
    <col min="3594" max="3595" width="12.28515625" style="1" customWidth="1"/>
    <col min="3596" max="3844" width="9.140625" style="1"/>
    <col min="3845" max="3845" width="17.42578125" style="1" customWidth="1"/>
    <col min="3846" max="3849" width="25.140625" style="1" customWidth="1"/>
    <col min="3850" max="3851" width="12.28515625" style="1" customWidth="1"/>
    <col min="3852" max="4100" width="9.140625" style="1"/>
    <col min="4101" max="4101" width="17.42578125" style="1" customWidth="1"/>
    <col min="4102" max="4105" width="25.140625" style="1" customWidth="1"/>
    <col min="4106" max="4107" width="12.28515625" style="1" customWidth="1"/>
    <col min="4108" max="4356" width="9.140625" style="1"/>
    <col min="4357" max="4357" width="17.42578125" style="1" customWidth="1"/>
    <col min="4358" max="4361" width="25.140625" style="1" customWidth="1"/>
    <col min="4362" max="4363" width="12.28515625" style="1" customWidth="1"/>
    <col min="4364" max="4612" width="9.140625" style="1"/>
    <col min="4613" max="4613" width="17.42578125" style="1" customWidth="1"/>
    <col min="4614" max="4617" width="25.140625" style="1" customWidth="1"/>
    <col min="4618" max="4619" width="12.28515625" style="1" customWidth="1"/>
    <col min="4620" max="4868" width="9.140625" style="1"/>
    <col min="4869" max="4869" width="17.42578125" style="1" customWidth="1"/>
    <col min="4870" max="4873" width="25.140625" style="1" customWidth="1"/>
    <col min="4874" max="4875" width="12.28515625" style="1" customWidth="1"/>
    <col min="4876" max="5124" width="9.140625" style="1"/>
    <col min="5125" max="5125" width="17.42578125" style="1" customWidth="1"/>
    <col min="5126" max="5129" width="25.140625" style="1" customWidth="1"/>
    <col min="5130" max="5131" width="12.28515625" style="1" customWidth="1"/>
    <col min="5132" max="5380" width="9.140625" style="1"/>
    <col min="5381" max="5381" width="17.42578125" style="1" customWidth="1"/>
    <col min="5382" max="5385" width="25.140625" style="1" customWidth="1"/>
    <col min="5386" max="5387" width="12.28515625" style="1" customWidth="1"/>
    <col min="5388" max="5636" width="9.140625" style="1"/>
    <col min="5637" max="5637" width="17.42578125" style="1" customWidth="1"/>
    <col min="5638" max="5641" width="25.140625" style="1" customWidth="1"/>
    <col min="5642" max="5643" width="12.28515625" style="1" customWidth="1"/>
    <col min="5644" max="5892" width="9.140625" style="1"/>
    <col min="5893" max="5893" width="17.42578125" style="1" customWidth="1"/>
    <col min="5894" max="5897" width="25.140625" style="1" customWidth="1"/>
    <col min="5898" max="5899" width="12.28515625" style="1" customWidth="1"/>
    <col min="5900" max="6148" width="9.140625" style="1"/>
    <col min="6149" max="6149" width="17.42578125" style="1" customWidth="1"/>
    <col min="6150" max="6153" width="25.140625" style="1" customWidth="1"/>
    <col min="6154" max="6155" width="12.28515625" style="1" customWidth="1"/>
    <col min="6156" max="6404" width="9.140625" style="1"/>
    <col min="6405" max="6405" width="17.42578125" style="1" customWidth="1"/>
    <col min="6406" max="6409" width="25.140625" style="1" customWidth="1"/>
    <col min="6410" max="6411" width="12.28515625" style="1" customWidth="1"/>
    <col min="6412" max="6660" width="9.140625" style="1"/>
    <col min="6661" max="6661" width="17.42578125" style="1" customWidth="1"/>
    <col min="6662" max="6665" width="25.140625" style="1" customWidth="1"/>
    <col min="6666" max="6667" width="12.28515625" style="1" customWidth="1"/>
    <col min="6668" max="6916" width="9.140625" style="1"/>
    <col min="6917" max="6917" width="17.42578125" style="1" customWidth="1"/>
    <col min="6918" max="6921" width="25.140625" style="1" customWidth="1"/>
    <col min="6922" max="6923" width="12.28515625" style="1" customWidth="1"/>
    <col min="6924" max="7172" width="9.140625" style="1"/>
    <col min="7173" max="7173" width="17.42578125" style="1" customWidth="1"/>
    <col min="7174" max="7177" width="25.140625" style="1" customWidth="1"/>
    <col min="7178" max="7179" width="12.28515625" style="1" customWidth="1"/>
    <col min="7180" max="7428" width="9.140625" style="1"/>
    <col min="7429" max="7429" width="17.42578125" style="1" customWidth="1"/>
    <col min="7430" max="7433" width="25.140625" style="1" customWidth="1"/>
    <col min="7434" max="7435" width="12.28515625" style="1" customWidth="1"/>
    <col min="7436" max="7684" width="9.140625" style="1"/>
    <col min="7685" max="7685" width="17.42578125" style="1" customWidth="1"/>
    <col min="7686" max="7689" width="25.140625" style="1" customWidth="1"/>
    <col min="7690" max="7691" width="12.28515625" style="1" customWidth="1"/>
    <col min="7692" max="7940" width="9.140625" style="1"/>
    <col min="7941" max="7941" width="17.42578125" style="1" customWidth="1"/>
    <col min="7942" max="7945" width="25.140625" style="1" customWidth="1"/>
    <col min="7946" max="7947" width="12.28515625" style="1" customWidth="1"/>
    <col min="7948" max="8196" width="9.140625" style="1"/>
    <col min="8197" max="8197" width="17.42578125" style="1" customWidth="1"/>
    <col min="8198" max="8201" width="25.140625" style="1" customWidth="1"/>
    <col min="8202" max="8203" width="12.28515625" style="1" customWidth="1"/>
    <col min="8204" max="8452" width="9.140625" style="1"/>
    <col min="8453" max="8453" width="17.42578125" style="1" customWidth="1"/>
    <col min="8454" max="8457" width="25.140625" style="1" customWidth="1"/>
    <col min="8458" max="8459" width="12.28515625" style="1" customWidth="1"/>
    <col min="8460" max="8708" width="9.140625" style="1"/>
    <col min="8709" max="8709" width="17.42578125" style="1" customWidth="1"/>
    <col min="8710" max="8713" width="25.140625" style="1" customWidth="1"/>
    <col min="8714" max="8715" width="12.28515625" style="1" customWidth="1"/>
    <col min="8716" max="8964" width="9.140625" style="1"/>
    <col min="8965" max="8965" width="17.42578125" style="1" customWidth="1"/>
    <col min="8966" max="8969" width="25.140625" style="1" customWidth="1"/>
    <col min="8970" max="8971" width="12.28515625" style="1" customWidth="1"/>
    <col min="8972" max="9220" width="9.140625" style="1"/>
    <col min="9221" max="9221" width="17.42578125" style="1" customWidth="1"/>
    <col min="9222" max="9225" width="25.140625" style="1" customWidth="1"/>
    <col min="9226" max="9227" width="12.28515625" style="1" customWidth="1"/>
    <col min="9228" max="9476" width="9.140625" style="1"/>
    <col min="9477" max="9477" width="17.42578125" style="1" customWidth="1"/>
    <col min="9478" max="9481" width="25.140625" style="1" customWidth="1"/>
    <col min="9482" max="9483" width="12.28515625" style="1" customWidth="1"/>
    <col min="9484" max="9732" width="9.140625" style="1"/>
    <col min="9733" max="9733" width="17.42578125" style="1" customWidth="1"/>
    <col min="9734" max="9737" width="25.140625" style="1" customWidth="1"/>
    <col min="9738" max="9739" width="12.28515625" style="1" customWidth="1"/>
    <col min="9740" max="9988" width="9.140625" style="1"/>
    <col min="9989" max="9989" width="17.42578125" style="1" customWidth="1"/>
    <col min="9990" max="9993" width="25.140625" style="1" customWidth="1"/>
    <col min="9994" max="9995" width="12.28515625" style="1" customWidth="1"/>
    <col min="9996" max="10244" width="9.140625" style="1"/>
    <col min="10245" max="10245" width="17.42578125" style="1" customWidth="1"/>
    <col min="10246" max="10249" width="25.140625" style="1" customWidth="1"/>
    <col min="10250" max="10251" width="12.28515625" style="1" customWidth="1"/>
    <col min="10252" max="10500" width="9.140625" style="1"/>
    <col min="10501" max="10501" width="17.42578125" style="1" customWidth="1"/>
    <col min="10502" max="10505" width="25.140625" style="1" customWidth="1"/>
    <col min="10506" max="10507" width="12.28515625" style="1" customWidth="1"/>
    <col min="10508" max="10756" width="9.140625" style="1"/>
    <col min="10757" max="10757" width="17.42578125" style="1" customWidth="1"/>
    <col min="10758" max="10761" width="25.140625" style="1" customWidth="1"/>
    <col min="10762" max="10763" width="12.28515625" style="1" customWidth="1"/>
    <col min="10764" max="11012" width="9.140625" style="1"/>
    <col min="11013" max="11013" width="17.42578125" style="1" customWidth="1"/>
    <col min="11014" max="11017" width="25.140625" style="1" customWidth="1"/>
    <col min="11018" max="11019" width="12.28515625" style="1" customWidth="1"/>
    <col min="11020" max="11268" width="9.140625" style="1"/>
    <col min="11269" max="11269" width="17.42578125" style="1" customWidth="1"/>
    <col min="11270" max="11273" width="25.140625" style="1" customWidth="1"/>
    <col min="11274" max="11275" width="12.28515625" style="1" customWidth="1"/>
    <col min="11276" max="11524" width="9.140625" style="1"/>
    <col min="11525" max="11525" width="17.42578125" style="1" customWidth="1"/>
    <col min="11526" max="11529" width="25.140625" style="1" customWidth="1"/>
    <col min="11530" max="11531" width="12.28515625" style="1" customWidth="1"/>
    <col min="11532" max="11780" width="9.140625" style="1"/>
    <col min="11781" max="11781" width="17.42578125" style="1" customWidth="1"/>
    <col min="11782" max="11785" width="25.140625" style="1" customWidth="1"/>
    <col min="11786" max="11787" width="12.28515625" style="1" customWidth="1"/>
    <col min="11788" max="12036" width="9.140625" style="1"/>
    <col min="12037" max="12037" width="17.42578125" style="1" customWidth="1"/>
    <col min="12038" max="12041" width="25.140625" style="1" customWidth="1"/>
    <col min="12042" max="12043" width="12.28515625" style="1" customWidth="1"/>
    <col min="12044" max="12292" width="9.140625" style="1"/>
    <col min="12293" max="12293" width="17.42578125" style="1" customWidth="1"/>
    <col min="12294" max="12297" width="25.140625" style="1" customWidth="1"/>
    <col min="12298" max="12299" width="12.28515625" style="1" customWidth="1"/>
    <col min="12300" max="12548" width="9.140625" style="1"/>
    <col min="12549" max="12549" width="17.42578125" style="1" customWidth="1"/>
    <col min="12550" max="12553" width="25.140625" style="1" customWidth="1"/>
    <col min="12554" max="12555" width="12.28515625" style="1" customWidth="1"/>
    <col min="12556" max="12804" width="9.140625" style="1"/>
    <col min="12805" max="12805" width="17.42578125" style="1" customWidth="1"/>
    <col min="12806" max="12809" width="25.140625" style="1" customWidth="1"/>
    <col min="12810" max="12811" width="12.28515625" style="1" customWidth="1"/>
    <col min="12812" max="13060" width="9.140625" style="1"/>
    <col min="13061" max="13061" width="17.42578125" style="1" customWidth="1"/>
    <col min="13062" max="13065" width="25.140625" style="1" customWidth="1"/>
    <col min="13066" max="13067" width="12.28515625" style="1" customWidth="1"/>
    <col min="13068" max="13316" width="9.140625" style="1"/>
    <col min="13317" max="13317" width="17.42578125" style="1" customWidth="1"/>
    <col min="13318" max="13321" width="25.140625" style="1" customWidth="1"/>
    <col min="13322" max="13323" width="12.28515625" style="1" customWidth="1"/>
    <col min="13324" max="13572" width="9.140625" style="1"/>
    <col min="13573" max="13573" width="17.42578125" style="1" customWidth="1"/>
    <col min="13574" max="13577" width="25.140625" style="1" customWidth="1"/>
    <col min="13578" max="13579" width="12.28515625" style="1" customWidth="1"/>
    <col min="13580" max="13828" width="9.140625" style="1"/>
    <col min="13829" max="13829" width="17.42578125" style="1" customWidth="1"/>
    <col min="13830" max="13833" width="25.140625" style="1" customWidth="1"/>
    <col min="13834" max="13835" width="12.28515625" style="1" customWidth="1"/>
    <col min="13836" max="14084" width="9.140625" style="1"/>
    <col min="14085" max="14085" width="17.42578125" style="1" customWidth="1"/>
    <col min="14086" max="14089" width="25.140625" style="1" customWidth="1"/>
    <col min="14090" max="14091" width="12.28515625" style="1" customWidth="1"/>
    <col min="14092" max="14340" width="9.140625" style="1"/>
    <col min="14341" max="14341" width="17.42578125" style="1" customWidth="1"/>
    <col min="14342" max="14345" width="25.140625" style="1" customWidth="1"/>
    <col min="14346" max="14347" width="12.28515625" style="1" customWidth="1"/>
    <col min="14348" max="14596" width="9.140625" style="1"/>
    <col min="14597" max="14597" width="17.42578125" style="1" customWidth="1"/>
    <col min="14598" max="14601" width="25.140625" style="1" customWidth="1"/>
    <col min="14602" max="14603" width="12.28515625" style="1" customWidth="1"/>
    <col min="14604" max="14852" width="9.140625" style="1"/>
    <col min="14853" max="14853" width="17.42578125" style="1" customWidth="1"/>
    <col min="14854" max="14857" width="25.140625" style="1" customWidth="1"/>
    <col min="14858" max="14859" width="12.28515625" style="1" customWidth="1"/>
    <col min="14860" max="15108" width="9.140625" style="1"/>
    <col min="15109" max="15109" width="17.42578125" style="1" customWidth="1"/>
    <col min="15110" max="15113" width="25.140625" style="1" customWidth="1"/>
    <col min="15114" max="15115" width="12.28515625" style="1" customWidth="1"/>
    <col min="15116" max="15364" width="9.140625" style="1"/>
    <col min="15365" max="15365" width="17.42578125" style="1" customWidth="1"/>
    <col min="15366" max="15369" width="25.140625" style="1" customWidth="1"/>
    <col min="15370" max="15371" width="12.28515625" style="1" customWidth="1"/>
    <col min="15372" max="15620" width="9.140625" style="1"/>
    <col min="15621" max="15621" width="17.42578125" style="1" customWidth="1"/>
    <col min="15622" max="15625" width="25.140625" style="1" customWidth="1"/>
    <col min="15626" max="15627" width="12.28515625" style="1" customWidth="1"/>
    <col min="15628" max="15876" width="9.140625" style="1"/>
    <col min="15877" max="15877" width="17.42578125" style="1" customWidth="1"/>
    <col min="15878" max="15881" width="25.140625" style="1" customWidth="1"/>
    <col min="15882" max="15883" width="12.28515625" style="1" customWidth="1"/>
    <col min="15884" max="16132" width="9.140625" style="1"/>
    <col min="16133" max="16133" width="17.42578125" style="1" customWidth="1"/>
    <col min="16134" max="16137" width="25.140625" style="1" customWidth="1"/>
    <col min="16138" max="16139" width="12.28515625" style="1" customWidth="1"/>
    <col min="16140" max="16384" width="9.140625" style="1"/>
  </cols>
  <sheetData>
    <row r="1" spans="1:11" ht="15.75" x14ac:dyDescent="0.25">
      <c r="A1" s="273" t="s">
        <v>576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1" ht="18" x14ac:dyDescent="0.25">
      <c r="A2" s="2"/>
      <c r="B2" s="2"/>
      <c r="C2" s="2"/>
      <c r="D2" s="2"/>
      <c r="E2" s="2"/>
      <c r="F2" s="3"/>
      <c r="G2" s="4"/>
      <c r="H2" s="4"/>
      <c r="I2" s="3"/>
      <c r="J2" s="3"/>
      <c r="K2" s="3"/>
    </row>
    <row r="3" spans="1:11" ht="15.75" x14ac:dyDescent="0.25">
      <c r="A3" s="273" t="s">
        <v>0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</row>
    <row r="4" spans="1:11" ht="18" x14ac:dyDescent="0.25">
      <c r="A4" s="2"/>
      <c r="B4" s="2"/>
      <c r="C4" s="2"/>
      <c r="D4" s="2"/>
      <c r="E4" s="2"/>
      <c r="F4" s="3"/>
      <c r="G4" s="4"/>
      <c r="H4" s="4"/>
      <c r="I4" s="3"/>
      <c r="J4" s="3"/>
      <c r="K4" s="3"/>
    </row>
    <row r="5" spans="1:11" ht="15.75" x14ac:dyDescent="0.25">
      <c r="A5" s="273" t="s">
        <v>1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</row>
    <row r="6" spans="1:11" ht="15.75" x14ac:dyDescent="0.25">
      <c r="A6" s="5"/>
      <c r="B6" s="5"/>
      <c r="C6" s="5"/>
      <c r="D6" s="5"/>
      <c r="E6" s="5"/>
      <c r="F6" s="6"/>
      <c r="G6" s="7"/>
      <c r="H6" s="7"/>
      <c r="I6" s="6"/>
      <c r="J6" s="6"/>
      <c r="K6" s="6"/>
    </row>
    <row r="7" spans="1:11" ht="18" x14ac:dyDescent="0.25">
      <c r="A7" s="274" t="s">
        <v>2</v>
      </c>
      <c r="B7" s="274"/>
      <c r="C7" s="274"/>
      <c r="D7" s="274"/>
      <c r="E7" s="274"/>
      <c r="F7" s="8"/>
      <c r="G7" s="9"/>
      <c r="H7" s="9"/>
      <c r="I7" s="10"/>
      <c r="J7" s="11"/>
      <c r="K7" s="11"/>
    </row>
    <row r="8" spans="1:11" ht="38.25" x14ac:dyDescent="0.25">
      <c r="A8" s="275" t="s">
        <v>3</v>
      </c>
      <c r="B8" s="275"/>
      <c r="C8" s="275"/>
      <c r="D8" s="275"/>
      <c r="E8" s="275"/>
      <c r="F8" s="12" t="s">
        <v>565</v>
      </c>
      <c r="G8" s="13" t="s">
        <v>561</v>
      </c>
      <c r="H8" s="13" t="s">
        <v>562</v>
      </c>
      <c r="I8" s="12" t="s">
        <v>566</v>
      </c>
      <c r="J8" s="12" t="s">
        <v>4</v>
      </c>
      <c r="K8" s="12" t="s">
        <v>5</v>
      </c>
    </row>
    <row r="9" spans="1:11" x14ac:dyDescent="0.25">
      <c r="A9" s="271">
        <v>1</v>
      </c>
      <c r="B9" s="271"/>
      <c r="C9" s="271"/>
      <c r="D9" s="271"/>
      <c r="E9" s="272"/>
      <c r="F9" s="14">
        <v>2</v>
      </c>
      <c r="G9" s="14">
        <v>3</v>
      </c>
      <c r="H9" s="14">
        <v>4</v>
      </c>
      <c r="I9" s="14">
        <v>5</v>
      </c>
      <c r="J9" s="15" t="s">
        <v>6</v>
      </c>
      <c r="K9" s="15" t="s">
        <v>577</v>
      </c>
    </row>
    <row r="10" spans="1:11" x14ac:dyDescent="0.25">
      <c r="A10" s="279" t="s">
        <v>7</v>
      </c>
      <c r="B10" s="280"/>
      <c r="C10" s="280"/>
      <c r="D10" s="280"/>
      <c r="E10" s="281"/>
      <c r="F10" s="16">
        <f>+'A.1 PRIHODI EK'!C11</f>
        <v>4790293.72</v>
      </c>
      <c r="G10" s="17">
        <f>+'A.1 PRIHODI EK'!D11</f>
        <v>5335279</v>
      </c>
      <c r="H10" s="17">
        <f>+'A.1 PRIHODI EK'!E10</f>
        <v>0</v>
      </c>
      <c r="I10" s="16">
        <f>+'A.1 PRIHODI EK'!F11</f>
        <v>5348684.6100000003</v>
      </c>
      <c r="J10" s="18">
        <f t="shared" ref="J10:J16" si="0">+I10/F10*100</f>
        <v>111.65671507090802</v>
      </c>
      <c r="K10" s="18">
        <f>+I10/G10*100</f>
        <v>100.25126352342586</v>
      </c>
    </row>
    <row r="11" spans="1:11" x14ac:dyDescent="0.25">
      <c r="A11" s="282" t="s">
        <v>8</v>
      </c>
      <c r="B11" s="281"/>
      <c r="C11" s="281"/>
      <c r="D11" s="281"/>
      <c r="E11" s="281"/>
      <c r="F11" s="16">
        <f>+'A.1 PRIHODI EK'!C70</f>
        <v>1197.4100000000001</v>
      </c>
      <c r="G11" s="17">
        <f>+'A.1 PRIHODI EK'!D70</f>
        <v>295</v>
      </c>
      <c r="H11" s="17">
        <f>+'A.1 PRIHODI EK'!E70</f>
        <v>0</v>
      </c>
      <c r="I11" s="16">
        <f>+'A.1 PRIHODI EK'!F70</f>
        <v>389.75</v>
      </c>
      <c r="J11" s="18">
        <f t="shared" si="0"/>
        <v>32.549419163026869</v>
      </c>
      <c r="K11" s="18">
        <f t="shared" ref="K11:K16" si="1">+I11/G11*100</f>
        <v>132.11864406779659</v>
      </c>
    </row>
    <row r="12" spans="1:11" x14ac:dyDescent="0.25">
      <c r="A12" s="283" t="s">
        <v>9</v>
      </c>
      <c r="B12" s="284"/>
      <c r="C12" s="284"/>
      <c r="D12" s="284"/>
      <c r="E12" s="285"/>
      <c r="F12" s="19">
        <f>F10+F11</f>
        <v>4791491.13</v>
      </c>
      <c r="G12" s="20">
        <f>G10+G11</f>
        <v>5335574</v>
      </c>
      <c r="H12" s="20">
        <f>H10+H11</f>
        <v>0</v>
      </c>
      <c r="I12" s="19">
        <f>I10+I11</f>
        <v>5349074.3600000003</v>
      </c>
      <c r="J12" s="19">
        <f t="shared" si="0"/>
        <v>111.63694588744862</v>
      </c>
      <c r="K12" s="18">
        <f t="shared" si="1"/>
        <v>100.2530254476838</v>
      </c>
    </row>
    <row r="13" spans="1:11" x14ac:dyDescent="0.25">
      <c r="A13" s="286" t="s">
        <v>10</v>
      </c>
      <c r="B13" s="280"/>
      <c r="C13" s="280"/>
      <c r="D13" s="280"/>
      <c r="E13" s="280"/>
      <c r="F13" s="16">
        <f>+'A.1 RASHODI EK'!C10</f>
        <v>5084475.8899999997</v>
      </c>
      <c r="G13" s="17">
        <f>+'A.1 RASHODI EK'!D10</f>
        <v>5906581</v>
      </c>
      <c r="H13" s="17">
        <f>+'A.1 RASHODI EK'!E10</f>
        <v>0</v>
      </c>
      <c r="I13" s="16">
        <f>+'A.1 RASHODI EK'!F10</f>
        <v>5529610.5199999996</v>
      </c>
      <c r="J13" s="18">
        <f t="shared" si="0"/>
        <v>108.75477904960621</v>
      </c>
      <c r="K13" s="18">
        <f t="shared" si="1"/>
        <v>93.617788700434303</v>
      </c>
    </row>
    <row r="14" spans="1:11" x14ac:dyDescent="0.25">
      <c r="A14" s="282" t="s">
        <v>11</v>
      </c>
      <c r="B14" s="281"/>
      <c r="C14" s="281"/>
      <c r="D14" s="281"/>
      <c r="E14" s="281"/>
      <c r="F14" s="16">
        <f>+'A.1 RASHODI EK'!C113</f>
        <v>124592.44</v>
      </c>
      <c r="G14" s="17">
        <f>+'A.1 RASHODI EK'!D113</f>
        <v>297095</v>
      </c>
      <c r="H14" s="17">
        <f>+'A.1 RASHODI EK'!E113</f>
        <v>0</v>
      </c>
      <c r="I14" s="16">
        <f>+'A.1 RASHODI EK'!F113</f>
        <v>36313.18</v>
      </c>
      <c r="J14" s="18">
        <f t="shared" si="0"/>
        <v>29.145572556408716</v>
      </c>
      <c r="K14" s="18">
        <f t="shared" si="1"/>
        <v>12.222750298725996</v>
      </c>
    </row>
    <row r="15" spans="1:11" x14ac:dyDescent="0.25">
      <c r="A15" s="21" t="s">
        <v>12</v>
      </c>
      <c r="B15" s="22"/>
      <c r="C15" s="22"/>
      <c r="D15" s="22"/>
      <c r="E15" s="22"/>
      <c r="F15" s="19">
        <f>F13+F14</f>
        <v>5209068.33</v>
      </c>
      <c r="G15" s="20">
        <f>G13+G14</f>
        <v>6203676</v>
      </c>
      <c r="H15" s="20">
        <f>H13+H14</f>
        <v>0</v>
      </c>
      <c r="I15" s="19">
        <f>I13+I14</f>
        <v>5565923.6999999993</v>
      </c>
      <c r="J15" s="19">
        <f t="shared" si="0"/>
        <v>106.85065634376116</v>
      </c>
      <c r="K15" s="18">
        <f t="shared" si="1"/>
        <v>89.719767763500215</v>
      </c>
    </row>
    <row r="16" spans="1:11" x14ac:dyDescent="0.25">
      <c r="A16" s="287" t="s">
        <v>13</v>
      </c>
      <c r="B16" s="284"/>
      <c r="C16" s="284"/>
      <c r="D16" s="284"/>
      <c r="E16" s="284"/>
      <c r="F16" s="23">
        <f>F12-F15</f>
        <v>-417577.20000000019</v>
      </c>
      <c r="G16" s="24">
        <f>G12-G15</f>
        <v>-868102</v>
      </c>
      <c r="H16" s="24">
        <f>H12-H15</f>
        <v>0</v>
      </c>
      <c r="I16" s="23">
        <f>I12-I15</f>
        <v>-216849.33999999892</v>
      </c>
      <c r="J16" s="19">
        <f t="shared" si="0"/>
        <v>51.930359224593403</v>
      </c>
      <c r="K16" s="18">
        <f t="shared" si="1"/>
        <v>24.979707453732271</v>
      </c>
    </row>
    <row r="17" spans="1:11" ht="18" x14ac:dyDescent="0.25">
      <c r="A17" s="2"/>
      <c r="B17" s="25"/>
      <c r="C17" s="25"/>
      <c r="D17" s="25"/>
      <c r="E17" s="25"/>
      <c r="F17" s="26"/>
      <c r="G17" s="27"/>
      <c r="H17" s="27"/>
      <c r="I17" s="26"/>
      <c r="J17" s="28"/>
      <c r="K17" s="28"/>
    </row>
    <row r="18" spans="1:11" ht="18" x14ac:dyDescent="0.25">
      <c r="A18" s="274" t="s">
        <v>14</v>
      </c>
      <c r="B18" s="274"/>
      <c r="C18" s="274"/>
      <c r="D18" s="274"/>
      <c r="E18" s="274"/>
      <c r="F18" s="26"/>
      <c r="G18" s="27"/>
      <c r="H18" s="27"/>
      <c r="I18" s="26"/>
      <c r="J18" s="28"/>
      <c r="K18" s="28"/>
    </row>
    <row r="19" spans="1:11" ht="38.25" x14ac:dyDescent="0.25">
      <c r="A19" s="275" t="s">
        <v>3</v>
      </c>
      <c r="B19" s="275"/>
      <c r="C19" s="275"/>
      <c r="D19" s="275"/>
      <c r="E19" s="275"/>
      <c r="F19" s="12" t="s">
        <v>565</v>
      </c>
      <c r="G19" s="13" t="s">
        <v>561</v>
      </c>
      <c r="H19" s="13" t="s">
        <v>562</v>
      </c>
      <c r="I19" s="12" t="s">
        <v>566</v>
      </c>
      <c r="J19" s="29" t="s">
        <v>4</v>
      </c>
      <c r="K19" s="29" t="s">
        <v>5</v>
      </c>
    </row>
    <row r="20" spans="1:11" x14ac:dyDescent="0.25">
      <c r="A20" s="288">
        <v>1</v>
      </c>
      <c r="B20" s="289"/>
      <c r="C20" s="289"/>
      <c r="D20" s="289"/>
      <c r="E20" s="289"/>
      <c r="F20" s="14">
        <v>2</v>
      </c>
      <c r="G20" s="14">
        <v>3</v>
      </c>
      <c r="H20" s="14">
        <v>4</v>
      </c>
      <c r="I20" s="14">
        <v>5</v>
      </c>
      <c r="J20" s="15" t="s">
        <v>6</v>
      </c>
      <c r="K20" s="15" t="s">
        <v>577</v>
      </c>
    </row>
    <row r="21" spans="1:11" x14ac:dyDescent="0.25">
      <c r="A21" s="279" t="s">
        <v>15</v>
      </c>
      <c r="B21" s="290"/>
      <c r="C21" s="290"/>
      <c r="D21" s="290"/>
      <c r="E21" s="290"/>
      <c r="F21" s="16">
        <f>+'B.1 RAČUN FINANC EK'!C10</f>
        <v>300000</v>
      </c>
      <c r="G21" s="17">
        <f>+'B.1 RAČUN FINANC EK'!D10</f>
        <v>2354456</v>
      </c>
      <c r="H21" s="17">
        <f>+'B.1 RAČUN FINANC EK'!E10</f>
        <v>0</v>
      </c>
      <c r="I21" s="16">
        <f>+'B.1 RAČUN FINANC EK'!F10</f>
        <v>2354456.17</v>
      </c>
      <c r="J21" s="18">
        <f t="shared" ref="J21:J27" si="2">+I21/F21*100</f>
        <v>784.81872333333331</v>
      </c>
      <c r="K21" s="18">
        <f>+I21/G21*100</f>
        <v>100.00000722035153</v>
      </c>
    </row>
    <row r="22" spans="1:11" ht="27" customHeight="1" x14ac:dyDescent="0.25">
      <c r="A22" s="279" t="s">
        <v>16</v>
      </c>
      <c r="B22" s="291"/>
      <c r="C22" s="291"/>
      <c r="D22" s="291"/>
      <c r="E22" s="291"/>
      <c r="F22" s="16">
        <f>+'B.1 RAČUN FINANC EK'!C17</f>
        <v>0</v>
      </c>
      <c r="G22" s="17">
        <v>1500000</v>
      </c>
      <c r="H22" s="17">
        <f>+'B.1 RAČUN FINANC EK'!E17</f>
        <v>0</v>
      </c>
      <c r="I22" s="16">
        <f>+'B.1 RAČUN FINANC EK'!F17</f>
        <v>1500000</v>
      </c>
      <c r="J22" s="18" t="e">
        <f t="shared" si="2"/>
        <v>#DIV/0!</v>
      </c>
      <c r="K22" s="18">
        <f t="shared" ref="K22:K27" si="3">+I22/G22*100</f>
        <v>100</v>
      </c>
    </row>
    <row r="23" spans="1:11" x14ac:dyDescent="0.25">
      <c r="A23" s="276" t="s">
        <v>17</v>
      </c>
      <c r="B23" s="277"/>
      <c r="C23" s="277"/>
      <c r="D23" s="277"/>
      <c r="E23" s="278"/>
      <c r="F23" s="19">
        <f>F21-F22</f>
        <v>300000</v>
      </c>
      <c r="G23" s="20">
        <f>G21-G22</f>
        <v>854456</v>
      </c>
      <c r="H23" s="20">
        <f>H21-H22</f>
        <v>0</v>
      </c>
      <c r="I23" s="19">
        <f>I21-I22</f>
        <v>854456.16999999993</v>
      </c>
      <c r="J23" s="19">
        <f t="shared" si="2"/>
        <v>284.81872333333331</v>
      </c>
      <c r="K23" s="18">
        <f t="shared" si="3"/>
        <v>100.00001989569971</v>
      </c>
    </row>
    <row r="24" spans="1:11" x14ac:dyDescent="0.25">
      <c r="A24" s="279" t="s">
        <v>18</v>
      </c>
      <c r="B24" s="291"/>
      <c r="C24" s="291"/>
      <c r="D24" s="291"/>
      <c r="E24" s="291"/>
      <c r="F24" s="215">
        <v>558309</v>
      </c>
      <c r="G24" s="216">
        <v>440732</v>
      </c>
      <c r="H24" s="216"/>
      <c r="I24" s="16">
        <v>440731.8</v>
      </c>
      <c r="J24" s="18">
        <f t="shared" si="2"/>
        <v>78.94047919700381</v>
      </c>
      <c r="K24" s="18">
        <f t="shared" si="3"/>
        <v>99.999954620948785</v>
      </c>
    </row>
    <row r="25" spans="1:11" x14ac:dyDescent="0.25">
      <c r="A25" s="279" t="s">
        <v>19</v>
      </c>
      <c r="B25" s="291"/>
      <c r="C25" s="291"/>
      <c r="D25" s="291"/>
      <c r="E25" s="291"/>
      <c r="F25" s="215">
        <v>-440731.8</v>
      </c>
      <c r="G25" s="216">
        <v>-427086</v>
      </c>
      <c r="H25" s="216"/>
      <c r="I25" s="216">
        <v>-1078338.6299999999</v>
      </c>
      <c r="J25" s="18">
        <f t="shared" si="2"/>
        <v>244.67003061725973</v>
      </c>
      <c r="K25" s="18">
        <f t="shared" si="3"/>
        <v>252.4874685660499</v>
      </c>
    </row>
    <row r="26" spans="1:11" x14ac:dyDescent="0.25">
      <c r="A26" s="276" t="s">
        <v>20</v>
      </c>
      <c r="B26" s="277"/>
      <c r="C26" s="277"/>
      <c r="D26" s="277"/>
      <c r="E26" s="278"/>
      <c r="F26" s="19">
        <f>+F23+F24+F25</f>
        <v>417577.2</v>
      </c>
      <c r="G26" s="24">
        <f>+G23+G24+G25</f>
        <v>868102</v>
      </c>
      <c r="H26" s="24">
        <f>+H23+H24+H25</f>
        <v>0</v>
      </c>
      <c r="I26" s="19">
        <f>+I23+I24+I25</f>
        <v>216849.34000000008</v>
      </c>
      <c r="J26" s="19">
        <f t="shared" si="2"/>
        <v>51.930359224593701</v>
      </c>
      <c r="K26" s="18">
        <f t="shared" si="3"/>
        <v>24.979707453732406</v>
      </c>
    </row>
    <row r="27" spans="1:11" x14ac:dyDescent="0.25">
      <c r="A27" s="294" t="s">
        <v>21</v>
      </c>
      <c r="B27" s="294"/>
      <c r="C27" s="294"/>
      <c r="D27" s="294"/>
      <c r="E27" s="294"/>
      <c r="F27" s="23">
        <f>+F16+F26</f>
        <v>0</v>
      </c>
      <c r="G27" s="24">
        <f>+G16+G26</f>
        <v>0</v>
      </c>
      <c r="H27" s="24">
        <f>+H16+H26</f>
        <v>0</v>
      </c>
      <c r="I27" s="23">
        <f>+I16+I26</f>
        <v>1.1641532182693481E-9</v>
      </c>
      <c r="J27" s="19" t="e">
        <f t="shared" si="2"/>
        <v>#DIV/0!</v>
      </c>
      <c r="K27" s="18" t="e">
        <f t="shared" si="3"/>
        <v>#DIV/0!</v>
      </c>
    </row>
    <row r="29" spans="1:11" ht="23.25" customHeight="1" x14ac:dyDescent="0.25">
      <c r="A29" s="292"/>
      <c r="B29" s="292"/>
      <c r="C29" s="292"/>
      <c r="D29" s="292"/>
      <c r="E29" s="292"/>
      <c r="F29" s="292"/>
      <c r="G29" s="292"/>
      <c r="H29" s="292"/>
      <c r="I29" s="292"/>
      <c r="J29" s="292"/>
      <c r="K29" s="292"/>
    </row>
    <row r="30" spans="1:11" ht="20.25" customHeight="1" x14ac:dyDescent="0.25">
      <c r="A30" s="292" t="s">
        <v>567</v>
      </c>
      <c r="B30" s="292"/>
      <c r="C30" s="292"/>
      <c r="D30" s="292"/>
      <c r="E30" s="292"/>
      <c r="F30" s="292"/>
      <c r="G30" s="292"/>
      <c r="H30" s="292"/>
      <c r="I30" s="292"/>
      <c r="J30" s="292"/>
      <c r="K30" s="292"/>
    </row>
    <row r="31" spans="1:11" ht="38.25" customHeight="1" x14ac:dyDescent="0.25">
      <c r="A31" s="292" t="s">
        <v>573</v>
      </c>
      <c r="B31" s="292"/>
      <c r="C31" s="292"/>
      <c r="D31" s="292"/>
      <c r="E31" s="292"/>
      <c r="F31" s="292"/>
      <c r="G31" s="292"/>
      <c r="H31" s="292"/>
      <c r="I31" s="292"/>
      <c r="J31" s="292"/>
      <c r="K31" s="292"/>
    </row>
    <row r="32" spans="1:11" x14ac:dyDescent="0.25">
      <c r="A32" s="292"/>
      <c r="B32" s="292"/>
      <c r="C32" s="292"/>
      <c r="D32" s="292"/>
      <c r="E32" s="292"/>
      <c r="F32" s="292"/>
      <c r="G32" s="292"/>
      <c r="H32" s="292"/>
      <c r="I32" s="292"/>
      <c r="J32" s="292"/>
      <c r="K32" s="292"/>
    </row>
    <row r="33" spans="1:11" ht="31.5" customHeight="1" x14ac:dyDescent="0.25">
      <c r="A33" s="293" t="s">
        <v>574</v>
      </c>
      <c r="B33" s="293"/>
      <c r="C33" s="293"/>
      <c r="D33" s="293"/>
      <c r="E33" s="293"/>
      <c r="F33" s="293"/>
      <c r="G33" s="293"/>
      <c r="H33" s="293"/>
      <c r="I33" s="293"/>
      <c r="J33" s="293"/>
      <c r="K33" s="293"/>
    </row>
  </sheetData>
  <mergeCells count="26">
    <mergeCell ref="A31:K32"/>
    <mergeCell ref="A33:K33"/>
    <mergeCell ref="A24:E24"/>
    <mergeCell ref="A25:E25"/>
    <mergeCell ref="A26:E26"/>
    <mergeCell ref="A27:E27"/>
    <mergeCell ref="A29:K29"/>
    <mergeCell ref="A30:K30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9:E9"/>
    <mergeCell ref="A1:K1"/>
    <mergeCell ref="A3:K3"/>
    <mergeCell ref="A5:K5"/>
    <mergeCell ref="A7:E7"/>
    <mergeCell ref="A8:E8"/>
  </mergeCells>
  <pageMargins left="0.7" right="0.7" top="0.75" bottom="0.75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88"/>
  <sheetViews>
    <sheetView zoomScale="90" zoomScaleNormal="90" workbookViewId="0">
      <pane xSplit="2" ySplit="8" topLeftCell="C33" activePane="bottomRight" state="frozen"/>
      <selection pane="topRight" activeCell="C1" sqref="C1"/>
      <selection pane="bottomLeft" activeCell="A10" sqref="A10"/>
      <selection pane="bottomRight" activeCell="F12" sqref="F12"/>
    </sheetView>
  </sheetViews>
  <sheetFormatPr defaultRowHeight="12.75" x14ac:dyDescent="0.2"/>
  <cols>
    <col min="1" max="1" width="15.85546875" style="32" customWidth="1"/>
    <col min="2" max="2" width="57.57031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8" width="13.42578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x14ac:dyDescent="0.2">
      <c r="A1" s="297" t="s">
        <v>0</v>
      </c>
      <c r="B1" s="297"/>
      <c r="C1" s="297"/>
      <c r="D1" s="297"/>
      <c r="E1" s="297"/>
      <c r="F1" s="297"/>
      <c r="G1" s="297"/>
      <c r="H1" s="297"/>
      <c r="I1" s="38"/>
      <c r="J1" s="38"/>
      <c r="K1" s="38"/>
      <c r="L1" s="39"/>
      <c r="M1" s="39"/>
      <c r="N1" s="39"/>
      <c r="O1" s="39"/>
    </row>
    <row r="2" spans="1:15" ht="18" x14ac:dyDescent="0.2">
      <c r="A2" s="44"/>
      <c r="B2" s="44"/>
      <c r="C2" s="44"/>
      <c r="D2" s="44"/>
      <c r="E2" s="44"/>
      <c r="F2" s="44"/>
      <c r="G2" s="44"/>
      <c r="H2" s="177"/>
      <c r="I2" s="45"/>
      <c r="J2" s="45"/>
      <c r="K2" s="45"/>
      <c r="L2" s="39"/>
      <c r="M2" s="39"/>
      <c r="N2" s="39"/>
      <c r="O2" s="39"/>
    </row>
    <row r="3" spans="1:15" ht="15.75" customHeight="1" x14ac:dyDescent="0.2">
      <c r="A3" s="297" t="s">
        <v>22</v>
      </c>
      <c r="B3" s="297"/>
      <c r="C3" s="297"/>
      <c r="D3" s="297"/>
      <c r="E3" s="297"/>
      <c r="F3" s="297"/>
      <c r="G3" s="297"/>
      <c r="H3" s="297"/>
      <c r="I3" s="38"/>
      <c r="J3" s="38"/>
      <c r="K3" s="38"/>
      <c r="L3" s="39"/>
      <c r="M3" s="39"/>
      <c r="N3" s="39"/>
      <c r="O3" s="39"/>
    </row>
    <row r="4" spans="1:15" ht="18" x14ac:dyDescent="0.2">
      <c r="A4" s="44"/>
      <c r="B4" s="44"/>
      <c r="C4" s="44"/>
      <c r="D4" s="44"/>
      <c r="E4" s="44"/>
      <c r="F4" s="44"/>
      <c r="G4" s="44"/>
      <c r="H4" s="177"/>
      <c r="I4" s="45"/>
      <c r="J4" s="45"/>
      <c r="K4" s="45"/>
      <c r="L4" s="39"/>
      <c r="M4" s="39"/>
      <c r="N4" s="39"/>
      <c r="O4" s="39"/>
    </row>
    <row r="5" spans="1:15" ht="15.75" customHeight="1" x14ac:dyDescent="0.2">
      <c r="A5" s="297" t="s">
        <v>23</v>
      </c>
      <c r="B5" s="297"/>
      <c r="C5" s="297"/>
      <c r="D5" s="297"/>
      <c r="E5" s="297"/>
      <c r="F5" s="297"/>
      <c r="G5" s="297"/>
      <c r="H5" s="297"/>
      <c r="I5" s="38"/>
      <c r="J5" s="38"/>
      <c r="K5" s="38"/>
      <c r="L5" s="39"/>
      <c r="M5" s="39"/>
      <c r="N5" s="39"/>
      <c r="O5" s="39"/>
    </row>
    <row r="6" spans="1:15" ht="18" x14ac:dyDescent="0.2">
      <c r="A6" s="44"/>
      <c r="B6" s="44"/>
      <c r="C6" s="44"/>
      <c r="D6" s="44"/>
      <c r="E6" s="44"/>
      <c r="F6" s="44"/>
      <c r="G6" s="44"/>
      <c r="H6" s="177"/>
      <c r="I6" s="45"/>
      <c r="J6" s="45"/>
      <c r="K6" s="45"/>
      <c r="L6" s="39"/>
      <c r="M6" s="39"/>
      <c r="N6" s="39"/>
      <c r="O6" s="39"/>
    </row>
    <row r="7" spans="1:15" s="33" customFormat="1" ht="57" x14ac:dyDescent="0.25">
      <c r="A7" s="296" t="s">
        <v>3</v>
      </c>
      <c r="B7" s="296"/>
      <c r="C7" s="54" t="s">
        <v>568</v>
      </c>
      <c r="D7" s="54" t="s">
        <v>563</v>
      </c>
      <c r="E7" s="54" t="s">
        <v>564</v>
      </c>
      <c r="F7" s="54" t="s">
        <v>569</v>
      </c>
      <c r="G7" s="54" t="s">
        <v>259</v>
      </c>
      <c r="H7" s="162" t="s">
        <v>260</v>
      </c>
      <c r="I7" s="40"/>
      <c r="J7" s="40"/>
      <c r="K7" s="40"/>
      <c r="L7" s="40"/>
      <c r="M7" s="40"/>
      <c r="N7" s="40"/>
      <c r="O7" s="40"/>
    </row>
    <row r="8" spans="1:15" s="34" customFormat="1" x14ac:dyDescent="0.2">
      <c r="A8" s="295">
        <v>1</v>
      </c>
      <c r="B8" s="295"/>
      <c r="C8" s="55">
        <v>2</v>
      </c>
      <c r="D8" s="55">
        <v>3</v>
      </c>
      <c r="E8" s="55">
        <v>4.3333333333333304</v>
      </c>
      <c r="F8" s="55">
        <v>5.0833333333333304</v>
      </c>
      <c r="G8" s="55">
        <v>6</v>
      </c>
      <c r="H8" s="163">
        <v>7</v>
      </c>
      <c r="I8" s="42"/>
      <c r="J8" s="42"/>
      <c r="K8" s="42"/>
      <c r="L8" s="42"/>
      <c r="M8" s="41"/>
      <c r="N8" s="41"/>
      <c r="O8" s="41"/>
    </row>
    <row r="9" spans="1:15" ht="15" customHeight="1" x14ac:dyDescent="0.2">
      <c r="A9" s="129" t="s">
        <v>26</v>
      </c>
      <c r="B9" s="129" t="s">
        <v>25</v>
      </c>
      <c r="C9" s="132" t="s">
        <v>27</v>
      </c>
      <c r="D9" s="132" t="s">
        <v>27</v>
      </c>
      <c r="E9" s="132" t="s">
        <v>27</v>
      </c>
      <c r="F9" s="132" t="s">
        <v>27</v>
      </c>
      <c r="G9" s="132" t="s">
        <v>25</v>
      </c>
      <c r="H9" s="132" t="s">
        <v>25</v>
      </c>
      <c r="I9" s="147"/>
      <c r="J9" s="147"/>
      <c r="K9" s="147"/>
      <c r="L9" s="147"/>
      <c r="M9" s="165"/>
      <c r="N9" s="165"/>
      <c r="O9" s="165"/>
    </row>
    <row r="10" spans="1:15" s="34" customFormat="1" x14ac:dyDescent="0.2">
      <c r="A10" s="199"/>
      <c r="B10" s="201" t="s">
        <v>24</v>
      </c>
      <c r="C10" s="192">
        <f>+C11+C70</f>
        <v>4791491.13</v>
      </c>
      <c r="D10" s="202">
        <f>+D11+D70</f>
        <v>5335574</v>
      </c>
      <c r="E10" s="202">
        <f>+E11+E70</f>
        <v>0</v>
      </c>
      <c r="F10" s="192">
        <f>+F11+F70</f>
        <v>5349074.3600000003</v>
      </c>
      <c r="G10" s="192">
        <f>+F10/C10*100</f>
        <v>111.63694588744862</v>
      </c>
      <c r="H10" s="192" t="e">
        <f>+F10/E10*100</f>
        <v>#DIV/0!</v>
      </c>
      <c r="I10" s="43"/>
      <c r="J10" s="43"/>
      <c r="K10" s="43"/>
      <c r="L10" s="43"/>
      <c r="M10" s="46"/>
      <c r="N10" s="46"/>
      <c r="O10" s="46"/>
    </row>
    <row r="11" spans="1:15" x14ac:dyDescent="0.2">
      <c r="A11" s="193" t="s">
        <v>29</v>
      </c>
      <c r="B11" s="194" t="s">
        <v>30</v>
      </c>
      <c r="C11" s="195">
        <f>+C12+C34+C45+C51+C58+C65</f>
        <v>4790293.72</v>
      </c>
      <c r="D11" s="196">
        <f>+D12+D34+D45+D51+D58+D65</f>
        <v>5335279</v>
      </c>
      <c r="E11" s="196">
        <f>+E12+E34+E45+E51+E58+E65</f>
        <v>0</v>
      </c>
      <c r="F11" s="195">
        <f>+F12+F34+F45+F51+F58+F65</f>
        <v>5348684.6100000003</v>
      </c>
      <c r="G11" s="197">
        <f>+F11/C11*100</f>
        <v>111.65671507090802</v>
      </c>
      <c r="H11" s="197" t="e">
        <f>+F11/E11*100</f>
        <v>#DIV/0!</v>
      </c>
      <c r="I11" s="166"/>
      <c r="J11" s="166"/>
      <c r="K11" s="166"/>
      <c r="L11" s="166"/>
      <c r="M11" s="166"/>
      <c r="N11" s="166"/>
      <c r="O11" s="166"/>
    </row>
    <row r="12" spans="1:15" x14ac:dyDescent="0.2">
      <c r="A12" s="181" t="s">
        <v>32</v>
      </c>
      <c r="B12" s="182" t="s">
        <v>33</v>
      </c>
      <c r="C12" s="178">
        <f>+C13+C15+C20+C23+C26+C29</f>
        <v>440426.64</v>
      </c>
      <c r="D12" s="161">
        <v>159319</v>
      </c>
      <c r="E12" s="161"/>
      <c r="F12" s="178">
        <f>+F13+F15+F20+F23+F26+F29</f>
        <v>232151.45</v>
      </c>
      <c r="G12" s="178">
        <f>+F12/C12*100</f>
        <v>52.71058308371174</v>
      </c>
      <c r="H12" s="178" t="e">
        <f>+F12/E12*100</f>
        <v>#DIV/0!</v>
      </c>
      <c r="I12" s="169"/>
      <c r="J12" s="169"/>
      <c r="K12" s="169"/>
      <c r="L12" s="169"/>
      <c r="M12" s="169"/>
      <c r="N12" s="169"/>
      <c r="O12" s="169"/>
    </row>
    <row r="13" spans="1:15" x14ac:dyDescent="0.2">
      <c r="A13" s="179" t="s">
        <v>261</v>
      </c>
      <c r="B13" s="180" t="s">
        <v>262</v>
      </c>
      <c r="C13" s="178">
        <f>+C14</f>
        <v>0</v>
      </c>
      <c r="D13" s="176"/>
      <c r="E13" s="176"/>
      <c r="F13" s="178">
        <f>+F14</f>
        <v>0</v>
      </c>
      <c r="G13" s="178" t="e">
        <f t="shared" ref="G13:G72" si="0">+F13/C13*100</f>
        <v>#DIV/0!</v>
      </c>
      <c r="H13" s="178"/>
      <c r="I13" s="169"/>
      <c r="J13" s="169"/>
      <c r="K13" s="169"/>
      <c r="L13" s="169"/>
      <c r="M13" s="169"/>
      <c r="N13" s="169"/>
      <c r="O13" s="169"/>
    </row>
    <row r="14" spans="1:15" x14ac:dyDescent="0.2">
      <c r="A14" s="53" t="s">
        <v>263</v>
      </c>
      <c r="B14" s="51" t="s">
        <v>264</v>
      </c>
      <c r="C14" s="47"/>
      <c r="D14" s="175"/>
      <c r="E14" s="175"/>
      <c r="F14" s="47"/>
      <c r="G14" s="174" t="e">
        <f t="shared" si="0"/>
        <v>#DIV/0!</v>
      </c>
      <c r="H14" s="178"/>
      <c r="I14" s="49"/>
      <c r="J14" s="49"/>
      <c r="K14" s="49"/>
      <c r="L14" s="49"/>
      <c r="M14" s="50"/>
      <c r="N14" s="50"/>
      <c r="O14" s="50"/>
    </row>
    <row r="15" spans="1:15" x14ac:dyDescent="0.2">
      <c r="A15" s="179" t="s">
        <v>34</v>
      </c>
      <c r="B15" s="180" t="s">
        <v>35</v>
      </c>
      <c r="C15" s="178">
        <f>SUM(C16:C19)</f>
        <v>162785.82</v>
      </c>
      <c r="D15" s="176"/>
      <c r="E15" s="176"/>
      <c r="F15" s="178">
        <f>SUM(F16:F19)</f>
        <v>99462.88</v>
      </c>
      <c r="G15" s="178">
        <f t="shared" si="0"/>
        <v>61.100457029979637</v>
      </c>
      <c r="H15" s="178"/>
      <c r="I15" s="169"/>
      <c r="J15" s="169"/>
      <c r="K15" s="169"/>
      <c r="L15" s="169"/>
      <c r="M15" s="169"/>
      <c r="N15" s="169"/>
      <c r="O15" s="169"/>
    </row>
    <row r="16" spans="1:15" x14ac:dyDescent="0.2">
      <c r="A16" s="53" t="s">
        <v>265</v>
      </c>
      <c r="B16" s="51" t="s">
        <v>266</v>
      </c>
      <c r="C16" s="47"/>
      <c r="D16" s="175"/>
      <c r="E16" s="175"/>
      <c r="F16" s="47">
        <v>2000</v>
      </c>
      <c r="G16" s="174" t="e">
        <f t="shared" si="0"/>
        <v>#DIV/0!</v>
      </c>
      <c r="H16" s="178"/>
      <c r="I16" s="49"/>
      <c r="J16" s="49"/>
      <c r="K16" s="49"/>
      <c r="L16" s="49"/>
      <c r="M16" s="50"/>
      <c r="N16" s="50"/>
      <c r="O16" s="50"/>
    </row>
    <row r="17" spans="1:15" x14ac:dyDescent="0.2">
      <c r="A17" s="53" t="s">
        <v>267</v>
      </c>
      <c r="B17" s="51" t="s">
        <v>268</v>
      </c>
      <c r="C17" s="47"/>
      <c r="D17" s="175"/>
      <c r="E17" s="175"/>
      <c r="F17" s="52"/>
      <c r="G17" s="173" t="e">
        <f t="shared" si="0"/>
        <v>#DIV/0!</v>
      </c>
      <c r="H17" s="178"/>
      <c r="I17" s="49"/>
      <c r="J17" s="49"/>
      <c r="K17" s="49"/>
      <c r="L17" s="49"/>
      <c r="M17" s="50"/>
      <c r="N17" s="50"/>
      <c r="O17" s="50"/>
    </row>
    <row r="18" spans="1:15" x14ac:dyDescent="0.2">
      <c r="A18" s="53" t="s">
        <v>36</v>
      </c>
      <c r="B18" s="51" t="s">
        <v>37</v>
      </c>
      <c r="C18" s="47">
        <v>162785.82</v>
      </c>
      <c r="D18" s="175"/>
      <c r="E18" s="175"/>
      <c r="F18" s="47">
        <v>97462.88</v>
      </c>
      <c r="G18" s="174">
        <f t="shared" si="0"/>
        <v>59.871848788794992</v>
      </c>
      <c r="H18" s="178"/>
      <c r="I18" s="49"/>
      <c r="J18" s="49"/>
      <c r="K18" s="49"/>
      <c r="L18" s="49"/>
      <c r="M18" s="50"/>
      <c r="N18" s="50"/>
      <c r="O18" s="50"/>
    </row>
    <row r="19" spans="1:15" x14ac:dyDescent="0.2">
      <c r="A19" s="53" t="s">
        <v>38</v>
      </c>
      <c r="B19" s="51" t="s">
        <v>39</v>
      </c>
      <c r="C19" s="47"/>
      <c r="D19" s="175"/>
      <c r="E19" s="175"/>
      <c r="F19" s="47"/>
      <c r="G19" s="174" t="e">
        <f t="shared" si="0"/>
        <v>#DIV/0!</v>
      </c>
      <c r="H19" s="178"/>
      <c r="I19" s="49"/>
      <c r="J19" s="49"/>
      <c r="K19" s="49"/>
      <c r="L19" s="49"/>
      <c r="M19" s="50"/>
      <c r="N19" s="50"/>
      <c r="O19" s="50"/>
    </row>
    <row r="20" spans="1:15" x14ac:dyDescent="0.2">
      <c r="A20" s="179" t="s">
        <v>269</v>
      </c>
      <c r="B20" s="180" t="s">
        <v>270</v>
      </c>
      <c r="C20" s="178">
        <f>+C21+C22</f>
        <v>15967.82</v>
      </c>
      <c r="D20" s="176"/>
      <c r="E20" s="176"/>
      <c r="F20" s="178">
        <f>+F21+F22</f>
        <v>3589.07</v>
      </c>
      <c r="G20" s="178">
        <f t="shared" si="0"/>
        <v>22.476894153365958</v>
      </c>
      <c r="H20" s="178"/>
      <c r="I20" s="169"/>
      <c r="J20" s="169"/>
      <c r="K20" s="169"/>
      <c r="L20" s="169"/>
      <c r="M20" s="169"/>
      <c r="N20" s="169"/>
      <c r="O20" s="169"/>
    </row>
    <row r="21" spans="1:15" x14ac:dyDescent="0.2">
      <c r="A21" s="53" t="s">
        <v>271</v>
      </c>
      <c r="B21" s="51" t="s">
        <v>272</v>
      </c>
      <c r="C21" s="47">
        <v>15967.82</v>
      </c>
      <c r="D21" s="175"/>
      <c r="E21" s="175"/>
      <c r="F21" s="47">
        <v>3589.07</v>
      </c>
      <c r="G21" s="174">
        <f t="shared" si="0"/>
        <v>22.476894153365958</v>
      </c>
      <c r="H21" s="178"/>
      <c r="I21" s="49"/>
      <c r="J21" s="49"/>
      <c r="K21" s="49"/>
      <c r="L21" s="49"/>
      <c r="M21" s="50"/>
      <c r="N21" s="50"/>
      <c r="O21" s="50"/>
    </row>
    <row r="22" spans="1:15" x14ac:dyDescent="0.2">
      <c r="A22" s="53" t="s">
        <v>273</v>
      </c>
      <c r="B22" s="51" t="s">
        <v>274</v>
      </c>
      <c r="C22" s="47"/>
      <c r="D22" s="175"/>
      <c r="E22" s="175"/>
      <c r="F22" s="52"/>
      <c r="G22" s="173" t="e">
        <f t="shared" si="0"/>
        <v>#DIV/0!</v>
      </c>
      <c r="H22" s="178"/>
      <c r="I22" s="49"/>
      <c r="J22" s="49"/>
      <c r="K22" s="49"/>
      <c r="L22" s="49"/>
      <c r="M22" s="50"/>
      <c r="N22" s="50"/>
      <c r="O22" s="50"/>
    </row>
    <row r="23" spans="1:15" x14ac:dyDescent="0.2">
      <c r="A23" s="179" t="s">
        <v>275</v>
      </c>
      <c r="B23" s="180" t="s">
        <v>276</v>
      </c>
      <c r="C23" s="178">
        <f>+C24+C25</f>
        <v>9308.89</v>
      </c>
      <c r="D23" s="176"/>
      <c r="E23" s="176"/>
      <c r="F23" s="178">
        <f>+F24+F25</f>
        <v>20373</v>
      </c>
      <c r="G23" s="178">
        <f t="shared" si="0"/>
        <v>218.85530927962412</v>
      </c>
      <c r="H23" s="178"/>
      <c r="I23" s="169"/>
      <c r="J23" s="169"/>
      <c r="K23" s="169"/>
      <c r="L23" s="169"/>
      <c r="M23" s="169"/>
      <c r="N23" s="169"/>
      <c r="O23" s="169"/>
    </row>
    <row r="24" spans="1:15" ht="25.5" x14ac:dyDescent="0.2">
      <c r="A24" s="53" t="s">
        <v>277</v>
      </c>
      <c r="B24" s="51" t="s">
        <v>278</v>
      </c>
      <c r="C24" s="47">
        <v>9308.89</v>
      </c>
      <c r="D24" s="175"/>
      <c r="E24" s="175"/>
      <c r="F24" s="47">
        <v>20373</v>
      </c>
      <c r="G24" s="174">
        <f t="shared" si="0"/>
        <v>218.85530927962412</v>
      </c>
      <c r="H24" s="178"/>
      <c r="I24" s="49"/>
      <c r="J24" s="49"/>
      <c r="K24" s="49"/>
      <c r="L24" s="49"/>
      <c r="M24" s="50"/>
      <c r="N24" s="50"/>
      <c r="O24" s="50"/>
    </row>
    <row r="25" spans="1:15" ht="25.5" x14ac:dyDescent="0.2">
      <c r="A25" s="53" t="s">
        <v>279</v>
      </c>
      <c r="B25" s="51" t="s">
        <v>280</v>
      </c>
      <c r="C25" s="47"/>
      <c r="D25" s="175"/>
      <c r="E25" s="175"/>
      <c r="F25" s="47"/>
      <c r="G25" s="174" t="e">
        <f t="shared" si="0"/>
        <v>#DIV/0!</v>
      </c>
      <c r="H25" s="178"/>
      <c r="I25" s="49"/>
      <c r="J25" s="49"/>
      <c r="K25" s="49"/>
      <c r="L25" s="49"/>
      <c r="M25" s="50"/>
      <c r="N25" s="50"/>
      <c r="O25" s="50"/>
    </row>
    <row r="26" spans="1:15" x14ac:dyDescent="0.2">
      <c r="A26" s="179" t="s">
        <v>281</v>
      </c>
      <c r="B26" s="180" t="s">
        <v>282</v>
      </c>
      <c r="C26" s="178">
        <f>+C27+C28</f>
        <v>63701.29</v>
      </c>
      <c r="D26" s="176"/>
      <c r="E26" s="176"/>
      <c r="F26" s="178">
        <f>+F27+F28</f>
        <v>13547.67</v>
      </c>
      <c r="G26" s="178">
        <f t="shared" si="0"/>
        <v>21.267497094642824</v>
      </c>
      <c r="H26" s="178"/>
      <c r="I26" s="169"/>
      <c r="J26" s="169"/>
      <c r="K26" s="169"/>
      <c r="L26" s="169"/>
      <c r="M26" s="169"/>
      <c r="N26" s="169"/>
      <c r="O26" s="169"/>
    </row>
    <row r="27" spans="1:15" x14ac:dyDescent="0.2">
      <c r="A27" s="53" t="s">
        <v>283</v>
      </c>
      <c r="B27" s="51" t="s">
        <v>284</v>
      </c>
      <c r="C27" s="47">
        <v>63701.29</v>
      </c>
      <c r="D27" s="175"/>
      <c r="E27" s="175"/>
      <c r="F27" s="47">
        <v>13547.67</v>
      </c>
      <c r="G27" s="174">
        <f t="shared" si="0"/>
        <v>21.267497094642824</v>
      </c>
      <c r="H27" s="178"/>
      <c r="I27" s="49"/>
      <c r="J27" s="49"/>
      <c r="K27" s="49"/>
      <c r="L27" s="49"/>
      <c r="M27" s="50"/>
      <c r="N27" s="50"/>
      <c r="O27" s="50"/>
    </row>
    <row r="28" spans="1:15" ht="25.5" x14ac:dyDescent="0.2">
      <c r="A28" s="53" t="s">
        <v>285</v>
      </c>
      <c r="B28" s="51" t="s">
        <v>286</v>
      </c>
      <c r="C28" s="52"/>
      <c r="D28" s="175"/>
      <c r="E28" s="175"/>
      <c r="F28" s="47"/>
      <c r="G28" s="174" t="e">
        <f t="shared" si="0"/>
        <v>#DIV/0!</v>
      </c>
      <c r="H28" s="178"/>
      <c r="I28" s="49"/>
      <c r="J28" s="49"/>
      <c r="K28" s="49"/>
      <c r="L28" s="49"/>
      <c r="M28" s="50"/>
      <c r="N28" s="50"/>
      <c r="O28" s="50"/>
    </row>
    <row r="29" spans="1:15" x14ac:dyDescent="0.2">
      <c r="A29" s="179" t="s">
        <v>287</v>
      </c>
      <c r="B29" s="180" t="s">
        <v>195</v>
      </c>
      <c r="C29" s="178">
        <f>SUM(C30:C33)</f>
        <v>188662.82</v>
      </c>
      <c r="D29" s="176"/>
      <c r="E29" s="176"/>
      <c r="F29" s="178">
        <f>SUM(F30:F33)</f>
        <v>95178.83</v>
      </c>
      <c r="G29" s="178">
        <f t="shared" si="0"/>
        <v>50.449171702193361</v>
      </c>
      <c r="H29" s="178"/>
      <c r="I29" s="169"/>
      <c r="J29" s="169"/>
      <c r="K29" s="169"/>
      <c r="L29" s="169"/>
      <c r="M29" s="169"/>
      <c r="N29" s="169"/>
      <c r="O29" s="169"/>
    </row>
    <row r="30" spans="1:15" x14ac:dyDescent="0.2">
      <c r="A30" s="53" t="s">
        <v>288</v>
      </c>
      <c r="B30" s="51" t="s">
        <v>197</v>
      </c>
      <c r="C30" s="47">
        <v>39329.54</v>
      </c>
      <c r="D30" s="176"/>
      <c r="E30" s="176"/>
      <c r="F30" s="47">
        <v>57102.83</v>
      </c>
      <c r="G30" s="174">
        <f t="shared" si="0"/>
        <v>145.19068872913337</v>
      </c>
      <c r="H30" s="178"/>
      <c r="I30" s="50"/>
      <c r="J30" s="50"/>
      <c r="K30" s="50"/>
      <c r="L30" s="50"/>
      <c r="M30" s="50"/>
      <c r="N30" s="50"/>
      <c r="O30" s="50"/>
    </row>
    <row r="31" spans="1:15" x14ac:dyDescent="0.2">
      <c r="A31" s="53" t="s">
        <v>289</v>
      </c>
      <c r="B31" s="51" t="s">
        <v>199</v>
      </c>
      <c r="C31" s="47">
        <v>2221.77</v>
      </c>
      <c r="D31" s="176"/>
      <c r="E31" s="176"/>
      <c r="F31" s="47"/>
      <c r="G31" s="174">
        <f t="shared" si="0"/>
        <v>0</v>
      </c>
      <c r="H31" s="178"/>
      <c r="I31" s="50"/>
      <c r="J31" s="50"/>
      <c r="K31" s="50"/>
      <c r="L31" s="50"/>
      <c r="M31" s="50"/>
      <c r="N31" s="50"/>
      <c r="O31" s="50"/>
    </row>
    <row r="32" spans="1:15" ht="25.5" x14ac:dyDescent="0.2">
      <c r="A32" s="53" t="s">
        <v>290</v>
      </c>
      <c r="B32" s="51" t="s">
        <v>291</v>
      </c>
      <c r="C32" s="47">
        <v>147111.51</v>
      </c>
      <c r="D32" s="176"/>
      <c r="E32" s="176"/>
      <c r="F32" s="47">
        <v>38076</v>
      </c>
      <c r="G32" s="174">
        <f t="shared" si="0"/>
        <v>25.882407161750969</v>
      </c>
      <c r="H32" s="178"/>
      <c r="I32" s="50"/>
      <c r="J32" s="50"/>
      <c r="K32" s="50"/>
      <c r="L32" s="50"/>
      <c r="M32" s="50"/>
      <c r="N32" s="50"/>
      <c r="O32" s="50"/>
    </row>
    <row r="33" spans="1:15" ht="25.5" x14ac:dyDescent="0.2">
      <c r="A33" s="53" t="s">
        <v>292</v>
      </c>
      <c r="B33" s="51" t="s">
        <v>201</v>
      </c>
      <c r="C33" s="47">
        <v>0</v>
      </c>
      <c r="D33" s="176"/>
      <c r="E33" s="176"/>
      <c r="F33" s="47"/>
      <c r="G33" s="174" t="e">
        <f t="shared" si="0"/>
        <v>#DIV/0!</v>
      </c>
      <c r="H33" s="178"/>
      <c r="I33" s="50"/>
      <c r="J33" s="50"/>
      <c r="K33" s="50"/>
      <c r="L33" s="50"/>
      <c r="M33" s="50"/>
      <c r="N33" s="50"/>
      <c r="O33" s="50"/>
    </row>
    <row r="34" spans="1:15" x14ac:dyDescent="0.2">
      <c r="A34" s="181" t="s">
        <v>40</v>
      </c>
      <c r="B34" s="182" t="s">
        <v>41</v>
      </c>
      <c r="C34" s="178">
        <f>+C35+C42</f>
        <v>346.48</v>
      </c>
      <c r="D34" s="161">
        <v>45375</v>
      </c>
      <c r="E34" s="161"/>
      <c r="F34" s="178">
        <f>+F35+F42</f>
        <v>45373.56</v>
      </c>
      <c r="G34" s="178">
        <f>+F34/C34*100</f>
        <v>13095.578388362963</v>
      </c>
      <c r="H34" s="178" t="e">
        <f>+F34/E34*100</f>
        <v>#DIV/0!</v>
      </c>
      <c r="I34" s="169"/>
      <c r="J34" s="169"/>
      <c r="K34" s="169"/>
      <c r="L34" s="169"/>
      <c r="M34" s="169"/>
      <c r="N34" s="169"/>
      <c r="O34" s="169"/>
    </row>
    <row r="35" spans="1:15" x14ac:dyDescent="0.2">
      <c r="A35" s="179" t="s">
        <v>42</v>
      </c>
      <c r="B35" s="180" t="s">
        <v>43</v>
      </c>
      <c r="C35" s="178">
        <f>SUM(C36:C41)</f>
        <v>346.48</v>
      </c>
      <c r="D35" s="176"/>
      <c r="E35" s="176"/>
      <c r="F35" s="178">
        <f>SUM(F36:F41)</f>
        <v>45373.56</v>
      </c>
      <c r="G35" s="178">
        <f t="shared" si="0"/>
        <v>13095.578388362963</v>
      </c>
      <c r="H35" s="178"/>
      <c r="I35" s="169"/>
      <c r="J35" s="169"/>
      <c r="K35" s="169"/>
      <c r="L35" s="169"/>
      <c r="M35" s="169"/>
      <c r="N35" s="169"/>
      <c r="O35" s="169"/>
    </row>
    <row r="36" spans="1:15" x14ac:dyDescent="0.2">
      <c r="A36" s="53" t="s">
        <v>293</v>
      </c>
      <c r="B36" s="51" t="s">
        <v>294</v>
      </c>
      <c r="C36" s="47">
        <v>272</v>
      </c>
      <c r="D36" s="176"/>
      <c r="E36" s="176"/>
      <c r="F36" s="47">
        <v>45373.56</v>
      </c>
      <c r="G36" s="174">
        <f t="shared" si="0"/>
        <v>16681.455882352941</v>
      </c>
      <c r="H36" s="178"/>
      <c r="I36" s="50"/>
      <c r="J36" s="50"/>
      <c r="K36" s="50"/>
      <c r="L36" s="50"/>
      <c r="M36" s="50"/>
      <c r="N36" s="50"/>
      <c r="O36" s="50"/>
    </row>
    <row r="37" spans="1:15" x14ac:dyDescent="0.2">
      <c r="A37" s="53" t="s">
        <v>295</v>
      </c>
      <c r="B37" s="51" t="s">
        <v>296</v>
      </c>
      <c r="C37" s="47"/>
      <c r="D37" s="176"/>
      <c r="E37" s="176"/>
      <c r="F37" s="47"/>
      <c r="G37" s="174" t="e">
        <f t="shared" si="0"/>
        <v>#DIV/0!</v>
      </c>
      <c r="H37" s="178"/>
      <c r="I37" s="50"/>
      <c r="J37" s="50"/>
      <c r="K37" s="50"/>
      <c r="L37" s="50"/>
      <c r="M37" s="50"/>
      <c r="N37" s="50"/>
      <c r="O37" s="50"/>
    </row>
    <row r="38" spans="1:15" ht="25.5" x14ac:dyDescent="0.2">
      <c r="A38" s="53" t="s">
        <v>297</v>
      </c>
      <c r="B38" s="51" t="s">
        <v>298</v>
      </c>
      <c r="C38" s="47">
        <v>74.48</v>
      </c>
      <c r="D38" s="176"/>
      <c r="E38" s="176"/>
      <c r="F38" s="47"/>
      <c r="G38" s="174">
        <f t="shared" si="0"/>
        <v>0</v>
      </c>
      <c r="H38" s="178"/>
      <c r="I38" s="50"/>
      <c r="J38" s="50"/>
      <c r="K38" s="50"/>
      <c r="L38" s="50"/>
      <c r="M38" s="50"/>
      <c r="N38" s="50"/>
      <c r="O38" s="50"/>
    </row>
    <row r="39" spans="1:15" x14ac:dyDescent="0.2">
      <c r="A39" s="53" t="s">
        <v>299</v>
      </c>
      <c r="B39" s="51" t="s">
        <v>300</v>
      </c>
      <c r="C39" s="47"/>
      <c r="D39" s="176"/>
      <c r="E39" s="176"/>
      <c r="F39" s="47"/>
      <c r="G39" s="174" t="e">
        <f t="shared" si="0"/>
        <v>#DIV/0!</v>
      </c>
      <c r="H39" s="178"/>
      <c r="I39" s="50"/>
      <c r="J39" s="50"/>
      <c r="K39" s="50"/>
      <c r="L39" s="50"/>
      <c r="M39" s="50"/>
      <c r="N39" s="50"/>
      <c r="O39" s="50"/>
    </row>
    <row r="40" spans="1:15" ht="25.5" x14ac:dyDescent="0.2">
      <c r="A40" s="53" t="s">
        <v>44</v>
      </c>
      <c r="B40" s="51" t="s">
        <v>45</v>
      </c>
      <c r="C40" s="47"/>
      <c r="D40" s="176"/>
      <c r="E40" s="176"/>
      <c r="F40" s="47"/>
      <c r="G40" s="174" t="e">
        <f t="shared" si="0"/>
        <v>#DIV/0!</v>
      </c>
      <c r="H40" s="178"/>
      <c r="I40" s="50"/>
      <c r="J40" s="50"/>
      <c r="K40" s="50"/>
      <c r="L40" s="50"/>
      <c r="M40" s="50"/>
      <c r="N40" s="50"/>
      <c r="O40" s="50"/>
    </row>
    <row r="41" spans="1:15" x14ac:dyDescent="0.2">
      <c r="A41" s="53" t="s">
        <v>301</v>
      </c>
      <c r="B41" s="51" t="s">
        <v>302</v>
      </c>
      <c r="C41" s="47"/>
      <c r="D41" s="176"/>
      <c r="E41" s="176"/>
      <c r="F41" s="47"/>
      <c r="G41" s="174" t="e">
        <f t="shared" si="0"/>
        <v>#DIV/0!</v>
      </c>
      <c r="H41" s="178"/>
      <c r="I41" s="50"/>
      <c r="J41" s="50"/>
      <c r="K41" s="50"/>
      <c r="L41" s="50"/>
      <c r="M41" s="50"/>
      <c r="N41" s="50"/>
      <c r="O41" s="50"/>
    </row>
    <row r="42" spans="1:15" x14ac:dyDescent="0.2">
      <c r="A42" s="179" t="s">
        <v>303</v>
      </c>
      <c r="B42" s="180" t="s">
        <v>304</v>
      </c>
      <c r="C42" s="178">
        <f>+C43+C44</f>
        <v>0</v>
      </c>
      <c r="D42" s="176"/>
      <c r="E42" s="176"/>
      <c r="F42" s="178">
        <f>+F43+F44</f>
        <v>0</v>
      </c>
      <c r="G42" s="178" t="e">
        <f t="shared" si="0"/>
        <v>#DIV/0!</v>
      </c>
      <c r="H42" s="178"/>
      <c r="I42" s="169"/>
      <c r="J42" s="169"/>
      <c r="K42" s="169"/>
      <c r="L42" s="169"/>
      <c r="M42" s="169"/>
      <c r="N42" s="169"/>
      <c r="O42" s="169"/>
    </row>
    <row r="43" spans="1:15" x14ac:dyDescent="0.2">
      <c r="A43" s="53" t="s">
        <v>305</v>
      </c>
      <c r="B43" s="51" t="s">
        <v>306</v>
      </c>
      <c r="C43" s="47"/>
      <c r="D43" s="176"/>
      <c r="E43" s="176"/>
      <c r="F43" s="47"/>
      <c r="G43" s="174" t="e">
        <f t="shared" si="0"/>
        <v>#DIV/0!</v>
      </c>
      <c r="H43" s="178"/>
      <c r="I43" s="50"/>
      <c r="J43" s="50"/>
      <c r="K43" s="50"/>
      <c r="L43" s="50"/>
      <c r="M43" s="50"/>
      <c r="N43" s="50"/>
      <c r="O43" s="50"/>
    </row>
    <row r="44" spans="1:15" x14ac:dyDescent="0.2">
      <c r="A44" s="53" t="s">
        <v>307</v>
      </c>
      <c r="B44" s="51" t="s">
        <v>308</v>
      </c>
      <c r="C44" s="47"/>
      <c r="D44" s="176"/>
      <c r="E44" s="176"/>
      <c r="F44" s="47"/>
      <c r="G44" s="174" t="e">
        <f t="shared" si="0"/>
        <v>#DIV/0!</v>
      </c>
      <c r="H44" s="178"/>
      <c r="I44" s="50"/>
      <c r="J44" s="50"/>
      <c r="K44" s="50"/>
      <c r="L44" s="50"/>
      <c r="M44" s="50"/>
      <c r="N44" s="50"/>
      <c r="O44" s="50"/>
    </row>
    <row r="45" spans="1:15" ht="25.5" x14ac:dyDescent="0.2">
      <c r="A45" s="181" t="s">
        <v>46</v>
      </c>
      <c r="B45" s="182" t="s">
        <v>47</v>
      </c>
      <c r="C45" s="178">
        <f>+C46+C48</f>
        <v>690297.15</v>
      </c>
      <c r="D45" s="161">
        <v>550000</v>
      </c>
      <c r="E45" s="161"/>
      <c r="F45" s="178">
        <f>+F46+F48</f>
        <v>597246.63</v>
      </c>
      <c r="G45" s="178">
        <f>+F45/C45*100</f>
        <v>86.520222486794268</v>
      </c>
      <c r="H45" s="178" t="e">
        <f>+F45/E45*100</f>
        <v>#DIV/0!</v>
      </c>
      <c r="I45" s="169"/>
      <c r="J45" s="169"/>
      <c r="K45" s="169"/>
      <c r="L45" s="169"/>
      <c r="M45" s="169"/>
      <c r="N45" s="169"/>
      <c r="O45" s="169"/>
    </row>
    <row r="46" spans="1:15" x14ac:dyDescent="0.2">
      <c r="A46" s="179" t="s">
        <v>309</v>
      </c>
      <c r="B46" s="180" t="s">
        <v>310</v>
      </c>
      <c r="C46" s="178">
        <f>+C47</f>
        <v>0</v>
      </c>
      <c r="D46" s="176"/>
      <c r="E46" s="176"/>
      <c r="F46" s="178">
        <f>+F47</f>
        <v>0</v>
      </c>
      <c r="G46" s="178" t="e">
        <f t="shared" si="0"/>
        <v>#DIV/0!</v>
      </c>
      <c r="H46" s="178"/>
      <c r="I46" s="169"/>
      <c r="J46" s="169"/>
      <c r="K46" s="169"/>
      <c r="L46" s="169"/>
      <c r="M46" s="169"/>
      <c r="N46" s="169"/>
      <c r="O46" s="169"/>
    </row>
    <row r="47" spans="1:15" x14ac:dyDescent="0.2">
      <c r="A47" s="53" t="s">
        <v>311</v>
      </c>
      <c r="B47" s="51" t="s">
        <v>312</v>
      </c>
      <c r="C47" s="47"/>
      <c r="D47" s="176"/>
      <c r="E47" s="176"/>
      <c r="F47" s="47"/>
      <c r="G47" s="174" t="e">
        <f t="shared" si="0"/>
        <v>#DIV/0!</v>
      </c>
      <c r="H47" s="178"/>
      <c r="I47" s="50"/>
      <c r="J47" s="50"/>
      <c r="K47" s="50"/>
      <c r="L47" s="50"/>
      <c r="M47" s="50"/>
      <c r="N47" s="50"/>
      <c r="O47" s="50"/>
    </row>
    <row r="48" spans="1:15" x14ac:dyDescent="0.2">
      <c r="A48" s="179" t="s">
        <v>48</v>
      </c>
      <c r="B48" s="180" t="s">
        <v>49</v>
      </c>
      <c r="C48" s="178">
        <f>+C49+C50</f>
        <v>690297.15</v>
      </c>
      <c r="D48" s="176"/>
      <c r="E48" s="176"/>
      <c r="F48" s="178">
        <f>+F49+F50</f>
        <v>597246.63</v>
      </c>
      <c r="G48" s="178">
        <f t="shared" si="0"/>
        <v>86.520222486794268</v>
      </c>
      <c r="H48" s="178"/>
      <c r="I48" s="169"/>
      <c r="J48" s="169"/>
      <c r="K48" s="169"/>
      <c r="L48" s="169"/>
      <c r="M48" s="169"/>
      <c r="N48" s="169"/>
      <c r="O48" s="169"/>
    </row>
    <row r="49" spans="1:15" x14ac:dyDescent="0.2">
      <c r="A49" s="53" t="s">
        <v>313</v>
      </c>
      <c r="B49" s="51" t="s">
        <v>314</v>
      </c>
      <c r="C49" s="47"/>
      <c r="D49" s="176"/>
      <c r="E49" s="176"/>
      <c r="F49" s="47"/>
      <c r="G49" s="174" t="e">
        <f t="shared" si="0"/>
        <v>#DIV/0!</v>
      </c>
      <c r="H49" s="178"/>
      <c r="I49" s="50"/>
      <c r="J49" s="50"/>
      <c r="K49" s="50"/>
      <c r="L49" s="50"/>
      <c r="M49" s="50"/>
      <c r="N49" s="50"/>
      <c r="O49" s="50"/>
    </row>
    <row r="50" spans="1:15" x14ac:dyDescent="0.2">
      <c r="A50" s="53" t="s">
        <v>50</v>
      </c>
      <c r="B50" s="51" t="s">
        <v>51</v>
      </c>
      <c r="C50" s="47">
        <v>690297.15</v>
      </c>
      <c r="D50" s="176"/>
      <c r="E50" s="176"/>
      <c r="F50" s="47">
        <v>597246.63</v>
      </c>
      <c r="G50" s="174">
        <f t="shared" si="0"/>
        <v>86.520222486794268</v>
      </c>
      <c r="H50" s="178"/>
      <c r="I50" s="50"/>
      <c r="J50" s="50"/>
      <c r="K50" s="50"/>
      <c r="L50" s="50"/>
      <c r="M50" s="50"/>
      <c r="N50" s="50"/>
      <c r="O50" s="50"/>
    </row>
    <row r="51" spans="1:15" ht="25.5" x14ac:dyDescent="0.2">
      <c r="A51" s="181" t="s">
        <v>315</v>
      </c>
      <c r="B51" s="182" t="s">
        <v>316</v>
      </c>
      <c r="C51" s="178">
        <f>+C52+C55</f>
        <v>101609.73000000001</v>
      </c>
      <c r="D51" s="161">
        <v>125143</v>
      </c>
      <c r="E51" s="161"/>
      <c r="F51" s="178">
        <f>+F52+F55</f>
        <v>89094.83</v>
      </c>
      <c r="G51" s="178">
        <f>+F51/C51*100</f>
        <v>87.683364575420086</v>
      </c>
      <c r="H51" s="178" t="e">
        <f>+F51/E51*100</f>
        <v>#DIV/0!</v>
      </c>
      <c r="I51" s="169"/>
      <c r="J51" s="169"/>
      <c r="K51" s="169"/>
      <c r="L51" s="169"/>
      <c r="M51" s="169"/>
      <c r="N51" s="169"/>
      <c r="O51" s="169"/>
    </row>
    <row r="52" spans="1:15" x14ac:dyDescent="0.2">
      <c r="A52" s="179" t="s">
        <v>317</v>
      </c>
      <c r="B52" s="180" t="s">
        <v>318</v>
      </c>
      <c r="C52" s="178">
        <f>+C53+C54</f>
        <v>99009.73000000001</v>
      </c>
      <c r="D52" s="176"/>
      <c r="E52" s="176"/>
      <c r="F52" s="178">
        <f>+F53+F54</f>
        <v>85301.08</v>
      </c>
      <c r="G52" s="178">
        <f t="shared" si="0"/>
        <v>86.154239588371766</v>
      </c>
      <c r="H52" s="178"/>
      <c r="I52" s="169"/>
      <c r="J52" s="169"/>
      <c r="K52" s="169"/>
      <c r="L52" s="169"/>
      <c r="M52" s="169"/>
      <c r="N52" s="169"/>
      <c r="O52" s="169"/>
    </row>
    <row r="53" spans="1:15" x14ac:dyDescent="0.2">
      <c r="A53" s="53" t="s">
        <v>319</v>
      </c>
      <c r="B53" s="51" t="s">
        <v>320</v>
      </c>
      <c r="C53" s="47">
        <v>2269.71</v>
      </c>
      <c r="D53" s="176"/>
      <c r="E53" s="176"/>
      <c r="F53" s="47">
        <v>2017.67</v>
      </c>
      <c r="G53" s="174">
        <f t="shared" si="0"/>
        <v>88.895497662696997</v>
      </c>
      <c r="H53" s="178"/>
      <c r="I53" s="50"/>
      <c r="J53" s="50"/>
      <c r="K53" s="50"/>
      <c r="L53" s="50"/>
      <c r="M53" s="50"/>
      <c r="N53" s="50"/>
      <c r="O53" s="50"/>
    </row>
    <row r="54" spans="1:15" x14ac:dyDescent="0.2">
      <c r="A54" s="53" t="s">
        <v>321</v>
      </c>
      <c r="B54" s="51" t="s">
        <v>322</v>
      </c>
      <c r="C54" s="47">
        <v>96740.02</v>
      </c>
      <c r="D54" s="176"/>
      <c r="E54" s="176"/>
      <c r="F54" s="47">
        <v>83283.41</v>
      </c>
      <c r="G54" s="174">
        <f t="shared" si="0"/>
        <v>86.089924314673496</v>
      </c>
      <c r="H54" s="178"/>
      <c r="I54" s="50"/>
      <c r="J54" s="50"/>
      <c r="K54" s="50"/>
      <c r="L54" s="50"/>
      <c r="M54" s="50"/>
      <c r="N54" s="50"/>
      <c r="O54" s="50"/>
    </row>
    <row r="55" spans="1:15" x14ac:dyDescent="0.2">
      <c r="A55" s="179" t="s">
        <v>323</v>
      </c>
      <c r="B55" s="180" t="s">
        <v>324</v>
      </c>
      <c r="C55" s="178">
        <f>+C56+C57</f>
        <v>2600</v>
      </c>
      <c r="D55" s="176"/>
      <c r="E55" s="176"/>
      <c r="F55" s="178">
        <f>+F56+F57</f>
        <v>3793.75</v>
      </c>
      <c r="G55" s="178">
        <f t="shared" si="0"/>
        <v>145.91346153846155</v>
      </c>
      <c r="H55" s="178"/>
      <c r="I55" s="169"/>
      <c r="J55" s="169"/>
      <c r="K55" s="169"/>
      <c r="L55" s="169"/>
      <c r="M55" s="169"/>
      <c r="N55" s="169"/>
      <c r="O55" s="169"/>
    </row>
    <row r="56" spans="1:15" x14ac:dyDescent="0.2">
      <c r="A56" s="53" t="s">
        <v>325</v>
      </c>
      <c r="B56" s="51" t="s">
        <v>211</v>
      </c>
      <c r="C56" s="47">
        <v>2600</v>
      </c>
      <c r="D56" s="176"/>
      <c r="E56" s="176"/>
      <c r="F56" s="47">
        <v>3793.75</v>
      </c>
      <c r="G56" s="174">
        <f t="shared" si="0"/>
        <v>145.91346153846155</v>
      </c>
      <c r="H56" s="178"/>
      <c r="I56" s="50"/>
      <c r="J56" s="50"/>
      <c r="K56" s="50"/>
      <c r="L56" s="50"/>
      <c r="M56" s="50"/>
      <c r="N56" s="50"/>
      <c r="O56" s="50"/>
    </row>
    <row r="57" spans="1:15" x14ac:dyDescent="0.2">
      <c r="A57" s="53" t="s">
        <v>326</v>
      </c>
      <c r="B57" s="51" t="s">
        <v>217</v>
      </c>
      <c r="C57" s="47"/>
      <c r="D57" s="176"/>
      <c r="E57" s="176"/>
      <c r="F57" s="47"/>
      <c r="G57" s="174" t="e">
        <f t="shared" si="0"/>
        <v>#DIV/0!</v>
      </c>
      <c r="H57" s="178"/>
      <c r="I57" s="50"/>
      <c r="J57" s="50"/>
      <c r="K57" s="50"/>
      <c r="L57" s="50"/>
      <c r="M57" s="50"/>
      <c r="N57" s="50"/>
      <c r="O57" s="50"/>
    </row>
    <row r="58" spans="1:15" x14ac:dyDescent="0.2">
      <c r="A58" s="181">
        <v>67</v>
      </c>
      <c r="B58" s="182" t="s">
        <v>543</v>
      </c>
      <c r="C58" s="178">
        <f>+C59+C63</f>
        <v>3552967.46</v>
      </c>
      <c r="D58" s="161">
        <v>4455442</v>
      </c>
      <c r="E58" s="161"/>
      <c r="F58" s="178">
        <f>+F59+F63</f>
        <v>4377325.6100000003</v>
      </c>
      <c r="G58" s="178">
        <f>+F58/C58*100</f>
        <v>123.20196172018983</v>
      </c>
      <c r="H58" s="178" t="e">
        <f>+F58/E58*100</f>
        <v>#DIV/0!</v>
      </c>
      <c r="I58" s="169"/>
      <c r="J58" s="169"/>
      <c r="K58" s="169"/>
      <c r="L58" s="169"/>
      <c r="M58" s="169"/>
      <c r="N58" s="169"/>
      <c r="O58" s="169"/>
    </row>
    <row r="59" spans="1:15" x14ac:dyDescent="0.2">
      <c r="A59" s="179">
        <v>671</v>
      </c>
      <c r="B59" s="180" t="s">
        <v>543</v>
      </c>
      <c r="C59" s="178">
        <f>+C60+C61+C62</f>
        <v>3552967.46</v>
      </c>
      <c r="D59" s="176"/>
      <c r="E59" s="176"/>
      <c r="F59" s="178">
        <f>+F60+F61+F62</f>
        <v>4377325.6100000003</v>
      </c>
      <c r="G59" s="178">
        <f t="shared" si="0"/>
        <v>123.20196172018983</v>
      </c>
      <c r="H59" s="178"/>
      <c r="I59" s="169"/>
      <c r="J59" s="169"/>
      <c r="K59" s="169"/>
      <c r="L59" s="169"/>
      <c r="M59" s="169"/>
      <c r="N59" s="169"/>
      <c r="O59" s="169"/>
    </row>
    <row r="60" spans="1:15" s="221" customFormat="1" x14ac:dyDescent="0.2">
      <c r="A60" s="171">
        <v>6711</v>
      </c>
      <c r="B60" s="170" t="s">
        <v>570</v>
      </c>
      <c r="C60" s="218">
        <v>3552967.46</v>
      </c>
      <c r="D60" s="219"/>
      <c r="E60" s="219"/>
      <c r="F60" s="218">
        <v>4377325.6100000003</v>
      </c>
      <c r="G60" s="218">
        <f t="shared" si="0"/>
        <v>123.20196172018983</v>
      </c>
      <c r="H60" s="220"/>
      <c r="I60" s="169"/>
      <c r="J60" s="169"/>
      <c r="K60" s="169"/>
      <c r="L60" s="169"/>
      <c r="M60" s="169"/>
      <c r="N60" s="169"/>
      <c r="O60" s="169"/>
    </row>
    <row r="61" spans="1:15" s="221" customFormat="1" ht="25.5" x14ac:dyDescent="0.2">
      <c r="A61" s="171">
        <v>6712</v>
      </c>
      <c r="B61" s="170" t="s">
        <v>571</v>
      </c>
      <c r="C61" s="218"/>
      <c r="D61" s="219"/>
      <c r="E61" s="219"/>
      <c r="F61" s="218"/>
      <c r="G61" s="218" t="e">
        <f t="shared" si="0"/>
        <v>#DIV/0!</v>
      </c>
      <c r="H61" s="220"/>
      <c r="I61" s="169"/>
      <c r="J61" s="169"/>
      <c r="K61" s="169"/>
      <c r="L61" s="169"/>
      <c r="M61" s="169"/>
      <c r="N61" s="169"/>
      <c r="O61" s="169"/>
    </row>
    <row r="62" spans="1:15" s="221" customFormat="1" ht="25.5" x14ac:dyDescent="0.2">
      <c r="A62" s="171">
        <v>6714</v>
      </c>
      <c r="B62" s="170" t="s">
        <v>572</v>
      </c>
      <c r="C62" s="218"/>
      <c r="D62" s="219"/>
      <c r="E62" s="219"/>
      <c r="F62" s="218"/>
      <c r="G62" s="218" t="e">
        <f t="shared" si="0"/>
        <v>#DIV/0!</v>
      </c>
      <c r="H62" s="220"/>
      <c r="I62" s="169"/>
      <c r="J62" s="169"/>
      <c r="K62" s="169"/>
      <c r="L62" s="169"/>
      <c r="M62" s="169"/>
      <c r="N62" s="169"/>
      <c r="O62" s="169"/>
    </row>
    <row r="63" spans="1:15" x14ac:dyDescent="0.2">
      <c r="A63" s="179">
        <v>673</v>
      </c>
      <c r="B63" s="180" t="s">
        <v>551</v>
      </c>
      <c r="C63" s="178">
        <f>+C64</f>
        <v>0</v>
      </c>
      <c r="D63" s="176"/>
      <c r="E63" s="176"/>
      <c r="F63" s="178">
        <f>+F64</f>
        <v>0</v>
      </c>
      <c r="G63" s="178" t="e">
        <f t="shared" si="0"/>
        <v>#DIV/0!</v>
      </c>
      <c r="H63" s="178"/>
      <c r="I63" s="169"/>
      <c r="J63" s="169"/>
      <c r="K63" s="169"/>
      <c r="L63" s="169"/>
      <c r="M63" s="169"/>
      <c r="N63" s="169"/>
      <c r="O63" s="169"/>
    </row>
    <row r="64" spans="1:15" x14ac:dyDescent="0.2">
      <c r="A64" s="171">
        <v>6731</v>
      </c>
      <c r="B64" s="170" t="s">
        <v>551</v>
      </c>
      <c r="C64" s="174"/>
      <c r="D64" s="176"/>
      <c r="E64" s="176"/>
      <c r="F64" s="174"/>
      <c r="G64" s="174" t="e">
        <f t="shared" si="0"/>
        <v>#DIV/0!</v>
      </c>
      <c r="H64" s="178"/>
      <c r="I64" s="169"/>
      <c r="J64" s="169"/>
      <c r="K64" s="169"/>
      <c r="L64" s="169"/>
      <c r="M64" s="169"/>
      <c r="N64" s="169"/>
      <c r="O64" s="169"/>
    </row>
    <row r="65" spans="1:15" x14ac:dyDescent="0.2">
      <c r="A65" s="181" t="s">
        <v>327</v>
      </c>
      <c r="B65" s="182" t="s">
        <v>328</v>
      </c>
      <c r="C65" s="178">
        <f>+C66+C68</f>
        <v>4646.26</v>
      </c>
      <c r="D65" s="161"/>
      <c r="E65" s="161"/>
      <c r="F65" s="178">
        <f>+F66+F68</f>
        <v>7492.53</v>
      </c>
      <c r="G65" s="178">
        <f>+F65/C65*100</f>
        <v>161.25937851088833</v>
      </c>
      <c r="H65" s="178" t="e">
        <f>+F65/E65*100</f>
        <v>#DIV/0!</v>
      </c>
      <c r="I65" s="169"/>
      <c r="J65" s="169"/>
      <c r="K65" s="169"/>
      <c r="L65" s="169"/>
      <c r="M65" s="169"/>
      <c r="N65" s="169"/>
      <c r="O65" s="169"/>
    </row>
    <row r="66" spans="1:15" x14ac:dyDescent="0.2">
      <c r="A66" s="179" t="s">
        <v>329</v>
      </c>
      <c r="B66" s="180" t="s">
        <v>330</v>
      </c>
      <c r="C66" s="178">
        <f>+C67</f>
        <v>0</v>
      </c>
      <c r="D66" s="176"/>
      <c r="E66" s="176"/>
      <c r="F66" s="178">
        <f>+F67</f>
        <v>0</v>
      </c>
      <c r="G66" s="178" t="e">
        <f t="shared" si="0"/>
        <v>#DIV/0!</v>
      </c>
      <c r="H66" s="178"/>
      <c r="I66" s="169"/>
      <c r="J66" s="169"/>
      <c r="K66" s="169"/>
      <c r="L66" s="169"/>
      <c r="M66" s="169"/>
      <c r="N66" s="169"/>
      <c r="O66" s="169"/>
    </row>
    <row r="67" spans="1:15" x14ac:dyDescent="0.2">
      <c r="A67" s="53" t="s">
        <v>331</v>
      </c>
      <c r="B67" s="51" t="s">
        <v>332</v>
      </c>
      <c r="C67" s="47"/>
      <c r="D67" s="176"/>
      <c r="E67" s="176"/>
      <c r="F67" s="47"/>
      <c r="G67" s="174" t="e">
        <f t="shared" si="0"/>
        <v>#DIV/0!</v>
      </c>
      <c r="H67" s="178"/>
      <c r="I67" s="50"/>
      <c r="J67" s="50"/>
      <c r="K67" s="50"/>
      <c r="L67" s="50"/>
      <c r="M67" s="50"/>
      <c r="N67" s="50"/>
      <c r="O67" s="50"/>
    </row>
    <row r="68" spans="1:15" x14ac:dyDescent="0.2">
      <c r="A68" s="179" t="s">
        <v>333</v>
      </c>
      <c r="B68" s="180" t="s">
        <v>334</v>
      </c>
      <c r="C68" s="178">
        <f>+C69</f>
        <v>4646.26</v>
      </c>
      <c r="D68" s="176"/>
      <c r="E68" s="176"/>
      <c r="F68" s="178">
        <f>+F69</f>
        <v>7492.53</v>
      </c>
      <c r="G68" s="178">
        <f t="shared" si="0"/>
        <v>161.25937851088833</v>
      </c>
      <c r="H68" s="178"/>
      <c r="I68" s="169"/>
      <c r="J68" s="169"/>
      <c r="K68" s="169"/>
      <c r="L68" s="169"/>
      <c r="M68" s="169"/>
      <c r="N68" s="169"/>
      <c r="O68" s="169"/>
    </row>
    <row r="69" spans="1:15" x14ac:dyDescent="0.2">
      <c r="A69" s="53" t="s">
        <v>335</v>
      </c>
      <c r="B69" s="51" t="s">
        <v>334</v>
      </c>
      <c r="C69" s="47">
        <v>4646.26</v>
      </c>
      <c r="D69" s="176"/>
      <c r="E69" s="176"/>
      <c r="F69" s="47">
        <v>7492.53</v>
      </c>
      <c r="G69" s="174">
        <f t="shared" si="0"/>
        <v>161.25937851088833</v>
      </c>
      <c r="H69" s="178"/>
      <c r="I69" s="50"/>
      <c r="J69" s="50"/>
      <c r="K69" s="50"/>
      <c r="L69" s="50"/>
      <c r="M69" s="50"/>
      <c r="N69" s="50"/>
      <c r="O69" s="50"/>
    </row>
    <row r="70" spans="1:15" x14ac:dyDescent="0.2">
      <c r="A70" s="193" t="s">
        <v>336</v>
      </c>
      <c r="B70" s="194" t="s">
        <v>337</v>
      </c>
      <c r="C70" s="195">
        <f>+C71+C76</f>
        <v>1197.4100000000001</v>
      </c>
      <c r="D70" s="196">
        <f>+D71+D76</f>
        <v>295</v>
      </c>
      <c r="E70" s="196">
        <f>+E71+E76</f>
        <v>0</v>
      </c>
      <c r="F70" s="195">
        <f>+F71+F76</f>
        <v>389.75</v>
      </c>
      <c r="G70" s="197">
        <f>+F70/C70*100</f>
        <v>32.549419163026869</v>
      </c>
      <c r="H70" s="197" t="e">
        <f>+F70/E70*100</f>
        <v>#DIV/0!</v>
      </c>
      <c r="I70" s="166"/>
      <c r="J70" s="166"/>
      <c r="K70" s="166"/>
      <c r="L70" s="166"/>
      <c r="M70" s="166"/>
      <c r="N70" s="166"/>
      <c r="O70" s="166"/>
    </row>
    <row r="71" spans="1:15" x14ac:dyDescent="0.2">
      <c r="A71" s="181" t="s">
        <v>338</v>
      </c>
      <c r="B71" s="182" t="s">
        <v>339</v>
      </c>
      <c r="C71" s="178">
        <f>+C72+C74</f>
        <v>0</v>
      </c>
      <c r="D71" s="161"/>
      <c r="E71" s="161"/>
      <c r="F71" s="178">
        <f>+F72+F74</f>
        <v>0</v>
      </c>
      <c r="G71" s="178" t="e">
        <f>+F71/C71*100</f>
        <v>#DIV/0!</v>
      </c>
      <c r="H71" s="178" t="e">
        <f>+F71/E71*100</f>
        <v>#DIV/0!</v>
      </c>
      <c r="I71" s="169"/>
      <c r="J71" s="169"/>
      <c r="K71" s="169"/>
      <c r="L71" s="169"/>
      <c r="M71" s="169"/>
      <c r="N71" s="169"/>
      <c r="O71" s="169"/>
    </row>
    <row r="72" spans="1:15" x14ac:dyDescent="0.2">
      <c r="A72" s="179" t="s">
        <v>340</v>
      </c>
      <c r="B72" s="180" t="s">
        <v>341</v>
      </c>
      <c r="C72" s="178">
        <f>+C73</f>
        <v>0</v>
      </c>
      <c r="D72" s="176"/>
      <c r="E72" s="176"/>
      <c r="F72" s="178">
        <f>+F73</f>
        <v>0</v>
      </c>
      <c r="G72" s="178" t="e">
        <f t="shared" si="0"/>
        <v>#DIV/0!</v>
      </c>
      <c r="H72" s="178"/>
      <c r="I72" s="169"/>
      <c r="J72" s="169"/>
      <c r="K72" s="169"/>
      <c r="L72" s="169"/>
      <c r="M72" s="169"/>
      <c r="N72" s="169"/>
      <c r="O72" s="169"/>
    </row>
    <row r="73" spans="1:15" x14ac:dyDescent="0.2">
      <c r="A73" s="53" t="s">
        <v>342</v>
      </c>
      <c r="B73" s="51" t="s">
        <v>343</v>
      </c>
      <c r="C73" s="47"/>
      <c r="D73" s="176"/>
      <c r="E73" s="176"/>
      <c r="F73" s="47"/>
      <c r="G73" s="174" t="e">
        <f t="shared" ref="G73:G87" si="1">+F73/C73*100</f>
        <v>#DIV/0!</v>
      </c>
      <c r="H73" s="178"/>
      <c r="I73" s="50"/>
      <c r="J73" s="50"/>
      <c r="K73" s="50"/>
      <c r="L73" s="50"/>
      <c r="M73" s="50"/>
      <c r="N73" s="50"/>
      <c r="O73" s="50"/>
    </row>
    <row r="74" spans="1:15" x14ac:dyDescent="0.2">
      <c r="A74" s="179" t="s">
        <v>344</v>
      </c>
      <c r="B74" s="180" t="s">
        <v>345</v>
      </c>
      <c r="C74" s="178">
        <f>+C75</f>
        <v>0</v>
      </c>
      <c r="D74" s="176"/>
      <c r="E74" s="176"/>
      <c r="F74" s="178">
        <f>+F75</f>
        <v>0</v>
      </c>
      <c r="G74" s="178" t="e">
        <f t="shared" si="1"/>
        <v>#DIV/0!</v>
      </c>
      <c r="H74" s="178"/>
      <c r="I74" s="169"/>
      <c r="J74" s="169"/>
      <c r="K74" s="169"/>
      <c r="L74" s="169"/>
      <c r="M74" s="169"/>
      <c r="N74" s="169"/>
      <c r="O74" s="169"/>
    </row>
    <row r="75" spans="1:15" x14ac:dyDescent="0.2">
      <c r="A75" s="53" t="s">
        <v>346</v>
      </c>
      <c r="B75" s="51" t="s">
        <v>347</v>
      </c>
      <c r="C75" s="47"/>
      <c r="D75" s="176"/>
      <c r="E75" s="176"/>
      <c r="F75" s="47"/>
      <c r="G75" s="174" t="e">
        <f t="shared" si="1"/>
        <v>#DIV/0!</v>
      </c>
      <c r="H75" s="178"/>
      <c r="I75" s="50"/>
      <c r="J75" s="50"/>
      <c r="K75" s="50"/>
      <c r="L75" s="50"/>
      <c r="M75" s="50"/>
      <c r="N75" s="50"/>
      <c r="O75" s="50"/>
    </row>
    <row r="76" spans="1:15" x14ac:dyDescent="0.2">
      <c r="A76" s="181" t="s">
        <v>348</v>
      </c>
      <c r="B76" s="182" t="s">
        <v>349</v>
      </c>
      <c r="C76" s="178">
        <f>+C77+C80+C84+C87</f>
        <v>1197.4100000000001</v>
      </c>
      <c r="D76" s="48">
        <v>295</v>
      </c>
      <c r="E76" s="48"/>
      <c r="F76" s="178">
        <f>+F77+F80+F84+F87</f>
        <v>389.75</v>
      </c>
      <c r="G76" s="178">
        <f>+F76/C76*100</f>
        <v>32.549419163026869</v>
      </c>
      <c r="H76" s="178" t="e">
        <f>+F76/E76*100</f>
        <v>#DIV/0!</v>
      </c>
      <c r="I76" s="50"/>
      <c r="J76" s="50"/>
      <c r="K76" s="50"/>
      <c r="L76" s="50"/>
      <c r="M76" s="50"/>
      <c r="N76" s="50"/>
      <c r="O76" s="50"/>
    </row>
    <row r="77" spans="1:15" x14ac:dyDescent="0.2">
      <c r="A77" s="179" t="s">
        <v>350</v>
      </c>
      <c r="B77" s="180" t="s">
        <v>351</v>
      </c>
      <c r="C77" s="178">
        <f>+C78+C79</f>
        <v>1197.4100000000001</v>
      </c>
      <c r="D77" s="176"/>
      <c r="E77" s="176"/>
      <c r="F77" s="178">
        <f>+F78+F79</f>
        <v>389.75</v>
      </c>
      <c r="G77" s="178">
        <f t="shared" si="1"/>
        <v>32.549419163026869</v>
      </c>
      <c r="H77" s="178"/>
      <c r="I77" s="169"/>
      <c r="J77" s="169"/>
      <c r="K77" s="169"/>
      <c r="L77" s="169"/>
      <c r="M77" s="169"/>
      <c r="N77" s="169"/>
      <c r="O77" s="169"/>
    </row>
    <row r="78" spans="1:15" x14ac:dyDescent="0.2">
      <c r="A78" s="53" t="s">
        <v>352</v>
      </c>
      <c r="B78" s="51" t="s">
        <v>353</v>
      </c>
      <c r="C78" s="47">
        <v>1197.4100000000001</v>
      </c>
      <c r="D78" s="176"/>
      <c r="E78" s="176"/>
      <c r="F78" s="47">
        <v>389.75</v>
      </c>
      <c r="G78" s="174">
        <f>+F78/C78*100</f>
        <v>32.549419163026869</v>
      </c>
      <c r="H78" s="178"/>
      <c r="I78" s="50"/>
      <c r="J78" s="50"/>
      <c r="K78" s="50"/>
      <c r="L78" s="50"/>
      <c r="M78" s="50"/>
      <c r="N78" s="50"/>
      <c r="O78" s="50"/>
    </row>
    <row r="79" spans="1:15" x14ac:dyDescent="0.2">
      <c r="A79" s="53" t="s">
        <v>354</v>
      </c>
      <c r="B79" s="51" t="s">
        <v>237</v>
      </c>
      <c r="C79" s="47"/>
      <c r="D79" s="176"/>
      <c r="E79" s="176"/>
      <c r="F79" s="47"/>
      <c r="G79" s="174" t="e">
        <f t="shared" si="1"/>
        <v>#DIV/0!</v>
      </c>
      <c r="H79" s="178"/>
      <c r="I79" s="50"/>
      <c r="J79" s="50"/>
      <c r="K79" s="50"/>
      <c r="L79" s="50"/>
      <c r="M79" s="50"/>
      <c r="N79" s="50"/>
      <c r="O79" s="50"/>
    </row>
    <row r="80" spans="1:15" x14ac:dyDescent="0.2">
      <c r="A80" s="179" t="s">
        <v>355</v>
      </c>
      <c r="B80" s="180" t="s">
        <v>356</v>
      </c>
      <c r="C80" s="178">
        <f>+C81+C82+C83</f>
        <v>0</v>
      </c>
      <c r="D80" s="176"/>
      <c r="E80" s="176"/>
      <c r="F80" s="178">
        <f>+F81+F82+F83</f>
        <v>0</v>
      </c>
      <c r="G80" s="178" t="e">
        <f t="shared" si="1"/>
        <v>#DIV/0!</v>
      </c>
      <c r="H80" s="178"/>
      <c r="I80" s="169"/>
      <c r="J80" s="169"/>
      <c r="K80" s="169"/>
      <c r="L80" s="169"/>
      <c r="M80" s="169"/>
      <c r="N80" s="169"/>
      <c r="O80" s="169"/>
    </row>
    <row r="81" spans="1:15" x14ac:dyDescent="0.2">
      <c r="A81" s="53" t="s">
        <v>357</v>
      </c>
      <c r="B81" s="51" t="s">
        <v>241</v>
      </c>
      <c r="C81" s="47"/>
      <c r="D81" s="176"/>
      <c r="E81" s="176"/>
      <c r="F81" s="47"/>
      <c r="G81" s="174" t="e">
        <f t="shared" si="1"/>
        <v>#DIV/0!</v>
      </c>
      <c r="H81" s="178"/>
      <c r="I81" s="50"/>
      <c r="J81" s="50"/>
      <c r="K81" s="50"/>
      <c r="L81" s="50"/>
      <c r="M81" s="50"/>
      <c r="N81" s="50"/>
      <c r="O81" s="50"/>
    </row>
    <row r="82" spans="1:15" x14ac:dyDescent="0.2">
      <c r="A82" s="53" t="s">
        <v>358</v>
      </c>
      <c r="B82" s="51" t="s">
        <v>359</v>
      </c>
      <c r="C82" s="47"/>
      <c r="D82" s="176"/>
      <c r="E82" s="176"/>
      <c r="F82" s="47"/>
      <c r="G82" s="174" t="e">
        <f t="shared" si="1"/>
        <v>#DIV/0!</v>
      </c>
      <c r="H82" s="178"/>
      <c r="I82" s="50"/>
      <c r="J82" s="50"/>
      <c r="K82" s="50"/>
      <c r="L82" s="50"/>
      <c r="M82" s="50"/>
      <c r="N82" s="50"/>
      <c r="O82" s="50"/>
    </row>
    <row r="83" spans="1:15" x14ac:dyDescent="0.2">
      <c r="A83" s="53" t="s">
        <v>360</v>
      </c>
      <c r="B83" s="51" t="s">
        <v>361</v>
      </c>
      <c r="C83" s="47"/>
      <c r="D83" s="176"/>
      <c r="E83" s="176"/>
      <c r="F83" s="47"/>
      <c r="G83" s="174" t="e">
        <f t="shared" si="1"/>
        <v>#DIV/0!</v>
      </c>
      <c r="H83" s="178"/>
      <c r="I83" s="50"/>
      <c r="J83" s="50"/>
      <c r="K83" s="50"/>
      <c r="L83" s="50"/>
      <c r="M83" s="50"/>
      <c r="N83" s="50"/>
      <c r="O83" s="50"/>
    </row>
    <row r="84" spans="1:15" x14ac:dyDescent="0.2">
      <c r="A84" s="179" t="s">
        <v>362</v>
      </c>
      <c r="B84" s="180" t="s">
        <v>363</v>
      </c>
      <c r="C84" s="178">
        <f>+C85+C86</f>
        <v>0</v>
      </c>
      <c r="D84" s="176"/>
      <c r="E84" s="176"/>
      <c r="F84" s="178">
        <f>+F85+F86</f>
        <v>0</v>
      </c>
      <c r="G84" s="178" t="e">
        <f t="shared" si="1"/>
        <v>#DIV/0!</v>
      </c>
      <c r="H84" s="178"/>
      <c r="I84" s="50"/>
      <c r="J84" s="50"/>
      <c r="K84" s="50"/>
      <c r="L84" s="50"/>
      <c r="M84" s="50"/>
      <c r="N84" s="50"/>
      <c r="O84" s="50"/>
    </row>
    <row r="85" spans="1:15" x14ac:dyDescent="0.2">
      <c r="A85" s="53" t="s">
        <v>364</v>
      </c>
      <c r="B85" s="51" t="s">
        <v>365</v>
      </c>
      <c r="C85" s="47"/>
      <c r="D85" s="176"/>
      <c r="E85" s="176"/>
      <c r="F85" s="47"/>
      <c r="G85" s="174" t="e">
        <f t="shared" si="1"/>
        <v>#DIV/0!</v>
      </c>
      <c r="H85" s="178"/>
      <c r="I85" s="50"/>
      <c r="J85" s="50"/>
      <c r="K85" s="50"/>
      <c r="L85" s="50"/>
      <c r="M85" s="50"/>
      <c r="N85" s="50"/>
      <c r="O85" s="50"/>
    </row>
    <row r="86" spans="1:15" x14ac:dyDescent="0.2">
      <c r="A86" s="53" t="s">
        <v>366</v>
      </c>
      <c r="B86" s="51" t="s">
        <v>367</v>
      </c>
      <c r="C86" s="47"/>
      <c r="D86" s="176"/>
      <c r="E86" s="176"/>
      <c r="F86" s="47"/>
      <c r="G86" s="174" t="e">
        <f t="shared" si="1"/>
        <v>#DIV/0!</v>
      </c>
      <c r="H86" s="178"/>
      <c r="I86" s="50"/>
      <c r="J86" s="50"/>
      <c r="K86" s="50"/>
      <c r="L86" s="50"/>
      <c r="M86" s="50"/>
      <c r="N86" s="50"/>
      <c r="O86" s="50"/>
    </row>
    <row r="87" spans="1:15" x14ac:dyDescent="0.2">
      <c r="A87" s="179" t="s">
        <v>368</v>
      </c>
      <c r="B87" s="180" t="s">
        <v>369</v>
      </c>
      <c r="C87" s="178">
        <f>+C88</f>
        <v>0</v>
      </c>
      <c r="D87" s="176"/>
      <c r="E87" s="176"/>
      <c r="F87" s="178">
        <f>+F88</f>
        <v>0</v>
      </c>
      <c r="G87" s="178" t="e">
        <f t="shared" si="1"/>
        <v>#DIV/0!</v>
      </c>
      <c r="H87" s="178"/>
      <c r="I87" s="50"/>
      <c r="J87" s="50"/>
      <c r="K87" s="50"/>
      <c r="L87" s="50"/>
      <c r="M87" s="50"/>
      <c r="N87" s="50"/>
      <c r="O87" s="50"/>
    </row>
    <row r="88" spans="1:15" x14ac:dyDescent="0.2">
      <c r="A88" s="53" t="s">
        <v>370</v>
      </c>
      <c r="B88" s="51" t="s">
        <v>371</v>
      </c>
      <c r="C88" s="47"/>
      <c r="D88" s="176"/>
      <c r="E88" s="176"/>
      <c r="F88" s="47"/>
      <c r="G88" s="174" t="e">
        <f>+F88/C88*100</f>
        <v>#DIV/0!</v>
      </c>
      <c r="H88" s="178"/>
      <c r="I88" s="50"/>
      <c r="J88" s="50"/>
      <c r="K88" s="50"/>
      <c r="L88" s="50"/>
      <c r="M88" s="50"/>
      <c r="N88" s="50"/>
      <c r="O88" s="50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2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F42" sqref="F42"/>
    </sheetView>
  </sheetViews>
  <sheetFormatPr defaultRowHeight="12.75" x14ac:dyDescent="0.2"/>
  <cols>
    <col min="1" max="1" width="16.7109375" style="32" customWidth="1"/>
    <col min="2" max="2" width="48.1406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7" width="15.5703125" style="36" bestFit="1" customWidth="1"/>
    <col min="8" max="8" width="11.85546875" style="36" bestFit="1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hidden="1" x14ac:dyDescent="0.2">
      <c r="A1" s="297" t="s">
        <v>0</v>
      </c>
      <c r="B1" s="297"/>
      <c r="C1" s="297"/>
      <c r="D1" s="297"/>
      <c r="E1" s="297"/>
      <c r="F1" s="297"/>
      <c r="G1" s="297"/>
      <c r="H1" s="297"/>
      <c r="I1" s="38"/>
      <c r="J1" s="38"/>
      <c r="K1" s="38"/>
      <c r="L1" s="164"/>
      <c r="M1" s="164"/>
      <c r="N1" s="164"/>
      <c r="O1" s="164"/>
    </row>
    <row r="2" spans="1:15" ht="18" hidden="1" x14ac:dyDescent="0.2">
      <c r="A2" s="167"/>
      <c r="B2" s="167"/>
      <c r="C2" s="167"/>
      <c r="D2" s="167"/>
      <c r="E2" s="167"/>
      <c r="F2" s="167"/>
      <c r="G2" s="167"/>
      <c r="H2" s="177"/>
      <c r="I2" s="168"/>
      <c r="J2" s="168"/>
      <c r="K2" s="168"/>
      <c r="L2" s="164"/>
      <c r="M2" s="164"/>
      <c r="N2" s="164"/>
      <c r="O2" s="164"/>
    </row>
    <row r="3" spans="1:15" ht="15.75" hidden="1" customHeight="1" x14ac:dyDescent="0.2">
      <c r="A3" s="297" t="s">
        <v>22</v>
      </c>
      <c r="B3" s="297"/>
      <c r="C3" s="297"/>
      <c r="D3" s="297"/>
      <c r="E3" s="297"/>
      <c r="F3" s="297"/>
      <c r="G3" s="297"/>
      <c r="H3" s="297"/>
      <c r="I3" s="38"/>
      <c r="J3" s="38"/>
      <c r="K3" s="38"/>
      <c r="L3" s="164"/>
      <c r="M3" s="164"/>
      <c r="N3" s="164"/>
      <c r="O3" s="164"/>
    </row>
    <row r="4" spans="1:15" ht="18" hidden="1" x14ac:dyDescent="0.2">
      <c r="A4" s="167"/>
      <c r="B4" s="167"/>
      <c r="C4" s="167"/>
      <c r="D4" s="167"/>
      <c r="E4" s="167"/>
      <c r="F4" s="167"/>
      <c r="G4" s="167"/>
      <c r="H4" s="177"/>
      <c r="I4" s="168"/>
      <c r="J4" s="168"/>
      <c r="K4" s="168"/>
      <c r="L4" s="164"/>
      <c r="M4" s="164"/>
      <c r="N4" s="164"/>
      <c r="O4" s="164"/>
    </row>
    <row r="5" spans="1:15" ht="15.75" hidden="1" customHeight="1" x14ac:dyDescent="0.2">
      <c r="A5" s="297" t="s">
        <v>23</v>
      </c>
      <c r="B5" s="297"/>
      <c r="C5" s="297"/>
      <c r="D5" s="297"/>
      <c r="E5" s="297"/>
      <c r="F5" s="297"/>
      <c r="G5" s="297"/>
      <c r="H5" s="297"/>
      <c r="I5" s="38"/>
      <c r="J5" s="38"/>
      <c r="K5" s="38"/>
      <c r="L5" s="164"/>
      <c r="M5" s="164"/>
      <c r="N5" s="164"/>
      <c r="O5" s="164"/>
    </row>
    <row r="6" spans="1:15" ht="18" hidden="1" x14ac:dyDescent="0.2">
      <c r="A6" s="61"/>
      <c r="B6" s="61"/>
      <c r="C6" s="61"/>
      <c r="D6" s="61"/>
      <c r="E6" s="61"/>
      <c r="F6" s="61"/>
      <c r="G6" s="61"/>
      <c r="H6" s="177"/>
      <c r="I6" s="62"/>
      <c r="J6" s="62"/>
      <c r="K6" s="62"/>
      <c r="L6" s="56"/>
      <c r="M6" s="56"/>
      <c r="N6" s="56"/>
      <c r="O6" s="56"/>
    </row>
    <row r="7" spans="1:15" s="33" customFormat="1" ht="60" customHeight="1" x14ac:dyDescent="0.25">
      <c r="A7" s="296" t="s">
        <v>3</v>
      </c>
      <c r="B7" s="296"/>
      <c r="C7" s="162" t="s">
        <v>568</v>
      </c>
      <c r="D7" s="162" t="s">
        <v>563</v>
      </c>
      <c r="E7" s="162" t="s">
        <v>564</v>
      </c>
      <c r="F7" s="162" t="s">
        <v>569</v>
      </c>
      <c r="G7" s="70" t="s">
        <v>259</v>
      </c>
      <c r="H7" s="162" t="s">
        <v>575</v>
      </c>
      <c r="I7" s="57"/>
      <c r="J7" s="57"/>
      <c r="K7" s="57"/>
      <c r="L7" s="57"/>
      <c r="M7" s="57"/>
      <c r="N7" s="57"/>
      <c r="O7" s="57"/>
    </row>
    <row r="8" spans="1:15" s="34" customFormat="1" ht="12.75" customHeight="1" x14ac:dyDescent="0.2">
      <c r="A8" s="295">
        <v>1</v>
      </c>
      <c r="B8" s="295"/>
      <c r="C8" s="71">
        <v>2</v>
      </c>
      <c r="D8" s="71">
        <v>3</v>
      </c>
      <c r="E8" s="71">
        <v>4.3333333333333304</v>
      </c>
      <c r="F8" s="71">
        <v>5.0833333333333304</v>
      </c>
      <c r="G8" s="71">
        <v>6</v>
      </c>
      <c r="H8" s="163">
        <v>7</v>
      </c>
      <c r="I8" s="59"/>
      <c r="J8" s="59"/>
      <c r="K8" s="59"/>
      <c r="L8" s="59"/>
      <c r="M8" s="58"/>
      <c r="N8" s="58"/>
      <c r="O8" s="58"/>
    </row>
    <row r="9" spans="1:15" s="34" customFormat="1" x14ac:dyDescent="0.2">
      <c r="A9" s="199"/>
      <c r="B9" s="200" t="s">
        <v>79</v>
      </c>
      <c r="C9" s="192">
        <f>+C10+C113</f>
        <v>5209068.33</v>
      </c>
      <c r="D9" s="192">
        <f>+D10+D113</f>
        <v>6203676</v>
      </c>
      <c r="E9" s="192">
        <f>+E10+E113</f>
        <v>0</v>
      </c>
      <c r="F9" s="192">
        <f>+F10+F113</f>
        <v>5565923.6999999993</v>
      </c>
      <c r="G9" s="192">
        <f t="shared" ref="G9:G72" si="0">+F9/C9*100</f>
        <v>106.85065634376116</v>
      </c>
      <c r="H9" s="192">
        <f>+F9/D9*100</f>
        <v>89.719767763500215</v>
      </c>
      <c r="I9" s="60"/>
      <c r="J9" s="60"/>
      <c r="K9" s="60"/>
      <c r="L9" s="60"/>
      <c r="M9" s="63"/>
      <c r="N9" s="63"/>
      <c r="O9" s="63"/>
    </row>
    <row r="10" spans="1:15" ht="20.25" customHeight="1" x14ac:dyDescent="0.2">
      <c r="A10" s="193" t="s">
        <v>80</v>
      </c>
      <c r="B10" s="194" t="s">
        <v>81</v>
      </c>
      <c r="C10" s="195">
        <f>+C11++C23+C56+C65+C73+C90+C98</f>
        <v>5084475.8899999997</v>
      </c>
      <c r="D10" s="196">
        <f>+D11++D23+D56+D65+D73+D90+D98</f>
        <v>5906581</v>
      </c>
      <c r="E10" s="196">
        <f>+E11++E23+E56+E65+E73+E90+E98</f>
        <v>0</v>
      </c>
      <c r="F10" s="195">
        <f>+F11++F23+F56+F65+F73+F90+F98</f>
        <v>5529610.5199999996</v>
      </c>
      <c r="G10" s="195">
        <f>+F10/C10*100</f>
        <v>108.75477904960621</v>
      </c>
      <c r="H10" s="195">
        <f>+F10/D10*100</f>
        <v>93.617788700434303</v>
      </c>
      <c r="I10" s="166"/>
      <c r="J10" s="166"/>
      <c r="K10" s="166"/>
      <c r="L10" s="166"/>
      <c r="M10" s="166"/>
      <c r="N10" s="166"/>
      <c r="O10" s="166"/>
    </row>
    <row r="11" spans="1:15" x14ac:dyDescent="0.2">
      <c r="A11" s="181" t="s">
        <v>82</v>
      </c>
      <c r="B11" s="182" t="s">
        <v>83</v>
      </c>
      <c r="C11" s="178">
        <f>+C12+C17+C19</f>
        <v>3752334.79</v>
      </c>
      <c r="D11" s="161">
        <v>4468993</v>
      </c>
      <c r="E11" s="161"/>
      <c r="F11" s="178">
        <f>+F12+F17+F19</f>
        <v>4332980.29</v>
      </c>
      <c r="G11" s="178">
        <f t="shared" si="0"/>
        <v>115.47424556964971</v>
      </c>
      <c r="H11" s="178">
        <f>+F11/D11*100</f>
        <v>96.956524434027983</v>
      </c>
      <c r="I11" s="169"/>
      <c r="J11" s="169"/>
      <c r="K11" s="169"/>
      <c r="L11" s="169"/>
      <c r="M11" s="169"/>
      <c r="N11" s="169"/>
      <c r="O11" s="169"/>
    </row>
    <row r="12" spans="1:15" x14ac:dyDescent="0.2">
      <c r="A12" s="179" t="s">
        <v>84</v>
      </c>
      <c r="B12" s="180" t="s">
        <v>85</v>
      </c>
      <c r="C12" s="178">
        <f>SUM(C13:C16)</f>
        <v>2768741.08</v>
      </c>
      <c r="D12" s="176"/>
      <c r="E12" s="176"/>
      <c r="F12" s="178">
        <f>SUM(F13:F16)</f>
        <v>3341643.9</v>
      </c>
      <c r="G12" s="178">
        <f t="shared" si="0"/>
        <v>120.69181636875919</v>
      </c>
      <c r="H12" s="178"/>
      <c r="I12" s="169"/>
      <c r="J12" s="169"/>
      <c r="K12" s="169"/>
      <c r="L12" s="169"/>
      <c r="M12" s="169"/>
      <c r="N12" s="169"/>
      <c r="O12" s="169"/>
    </row>
    <row r="13" spans="1:15" x14ac:dyDescent="0.2">
      <c r="A13" s="69" t="s">
        <v>86</v>
      </c>
      <c r="B13" s="67" t="s">
        <v>87</v>
      </c>
      <c r="C13" s="64">
        <v>2692572.42</v>
      </c>
      <c r="D13" s="175"/>
      <c r="E13" s="175"/>
      <c r="F13" s="174">
        <v>3315042.15</v>
      </c>
      <c r="G13" s="174">
        <f t="shared" si="0"/>
        <v>123.11803112058914</v>
      </c>
      <c r="H13" s="178"/>
      <c r="I13" s="65"/>
      <c r="J13" s="65"/>
      <c r="K13" s="65"/>
      <c r="L13" s="65"/>
      <c r="M13" s="66"/>
      <c r="N13" s="66"/>
      <c r="O13" s="66"/>
    </row>
    <row r="14" spans="1:15" x14ac:dyDescent="0.2">
      <c r="A14" s="69" t="s">
        <v>372</v>
      </c>
      <c r="B14" s="67" t="s">
        <v>373</v>
      </c>
      <c r="C14" s="64"/>
      <c r="D14" s="175"/>
      <c r="E14" s="175"/>
      <c r="F14" s="174"/>
      <c r="G14" s="174" t="e">
        <f t="shared" si="0"/>
        <v>#DIV/0!</v>
      </c>
      <c r="H14" s="178"/>
      <c r="I14" s="65"/>
      <c r="J14" s="65"/>
      <c r="K14" s="65"/>
      <c r="L14" s="65"/>
      <c r="M14" s="66"/>
      <c r="N14" s="66"/>
      <c r="O14" s="66"/>
    </row>
    <row r="15" spans="1:15" x14ac:dyDescent="0.2">
      <c r="A15" s="69" t="s">
        <v>88</v>
      </c>
      <c r="B15" s="67" t="s">
        <v>89</v>
      </c>
      <c r="C15" s="64">
        <v>76168.66</v>
      </c>
      <c r="D15" s="175"/>
      <c r="E15" s="175"/>
      <c r="F15" s="174">
        <v>26601.75</v>
      </c>
      <c r="G15" s="174">
        <f t="shared" si="0"/>
        <v>34.924797154105114</v>
      </c>
      <c r="H15" s="178"/>
      <c r="I15" s="65"/>
      <c r="J15" s="65"/>
      <c r="K15" s="65"/>
      <c r="L15" s="65"/>
      <c r="M15" s="66"/>
      <c r="N15" s="66"/>
      <c r="O15" s="66"/>
    </row>
    <row r="16" spans="1:15" x14ac:dyDescent="0.2">
      <c r="A16" s="69" t="s">
        <v>374</v>
      </c>
      <c r="B16" s="67" t="s">
        <v>375</v>
      </c>
      <c r="C16" s="64"/>
      <c r="D16" s="175"/>
      <c r="E16" s="175"/>
      <c r="F16" s="174"/>
      <c r="G16" s="174" t="e">
        <f t="shared" si="0"/>
        <v>#DIV/0!</v>
      </c>
      <c r="H16" s="178"/>
      <c r="I16" s="65"/>
      <c r="J16" s="65"/>
      <c r="K16" s="65"/>
      <c r="L16" s="65"/>
      <c r="M16" s="66"/>
      <c r="N16" s="66"/>
      <c r="O16" s="66"/>
    </row>
    <row r="17" spans="1:15" x14ac:dyDescent="0.2">
      <c r="A17" s="179" t="s">
        <v>90</v>
      </c>
      <c r="B17" s="180" t="s">
        <v>91</v>
      </c>
      <c r="C17" s="178">
        <f>+C18</f>
        <v>529375.48</v>
      </c>
      <c r="D17" s="176"/>
      <c r="E17" s="176"/>
      <c r="F17" s="178">
        <f>+F18</f>
        <v>440065.7</v>
      </c>
      <c r="G17" s="178">
        <f t="shared" si="0"/>
        <v>83.129218603022565</v>
      </c>
      <c r="H17" s="178"/>
      <c r="I17" s="169"/>
      <c r="J17" s="169"/>
      <c r="K17" s="169"/>
      <c r="L17" s="169"/>
      <c r="M17" s="169"/>
      <c r="N17" s="169"/>
      <c r="O17" s="169"/>
    </row>
    <row r="18" spans="1:15" x14ac:dyDescent="0.2">
      <c r="A18" s="69" t="s">
        <v>92</v>
      </c>
      <c r="B18" s="67" t="s">
        <v>91</v>
      </c>
      <c r="C18" s="64">
        <v>529375.48</v>
      </c>
      <c r="D18" s="175"/>
      <c r="E18" s="175"/>
      <c r="F18" s="174">
        <v>440065.7</v>
      </c>
      <c r="G18" s="174">
        <f t="shared" si="0"/>
        <v>83.129218603022565</v>
      </c>
      <c r="H18" s="178"/>
      <c r="I18" s="65"/>
      <c r="J18" s="65"/>
      <c r="K18" s="65"/>
      <c r="L18" s="65"/>
      <c r="M18" s="66"/>
      <c r="N18" s="66"/>
      <c r="O18" s="66"/>
    </row>
    <row r="19" spans="1:15" x14ac:dyDescent="0.2">
      <c r="A19" s="179" t="s">
        <v>93</v>
      </c>
      <c r="B19" s="180" t="s">
        <v>94</v>
      </c>
      <c r="C19" s="178">
        <f>SUM(C20:C22)</f>
        <v>454218.23</v>
      </c>
      <c r="D19" s="176"/>
      <c r="E19" s="176"/>
      <c r="F19" s="178">
        <f>SUM(F20:F22)</f>
        <v>551270.68999999994</v>
      </c>
      <c r="G19" s="178">
        <f t="shared" si="0"/>
        <v>121.36692311975237</v>
      </c>
      <c r="H19" s="178"/>
      <c r="I19" s="169"/>
      <c r="J19" s="169"/>
      <c r="K19" s="169"/>
      <c r="L19" s="169"/>
      <c r="M19" s="169"/>
      <c r="N19" s="169"/>
      <c r="O19" s="169"/>
    </row>
    <row r="20" spans="1:15" x14ac:dyDescent="0.2">
      <c r="A20" s="69" t="s">
        <v>376</v>
      </c>
      <c r="B20" s="67" t="s">
        <v>377</v>
      </c>
      <c r="C20" s="64"/>
      <c r="D20" s="175"/>
      <c r="E20" s="175"/>
      <c r="F20" s="174"/>
      <c r="G20" s="174" t="e">
        <f t="shared" si="0"/>
        <v>#DIV/0!</v>
      </c>
      <c r="H20" s="178"/>
      <c r="I20" s="65"/>
      <c r="J20" s="65"/>
      <c r="K20" s="65"/>
      <c r="L20" s="65"/>
      <c r="M20" s="66"/>
      <c r="N20" s="66"/>
      <c r="O20" s="66"/>
    </row>
    <row r="21" spans="1:15" x14ac:dyDescent="0.2">
      <c r="A21" s="69" t="s">
        <v>95</v>
      </c>
      <c r="B21" s="67" t="s">
        <v>96</v>
      </c>
      <c r="C21" s="64">
        <v>454218.23</v>
      </c>
      <c r="D21" s="175"/>
      <c r="E21" s="175"/>
      <c r="F21" s="174">
        <v>551270.68999999994</v>
      </c>
      <c r="G21" s="174">
        <f t="shared" si="0"/>
        <v>121.36692311975237</v>
      </c>
      <c r="H21" s="178"/>
      <c r="I21" s="65"/>
      <c r="J21" s="65"/>
      <c r="K21" s="65"/>
      <c r="L21" s="65"/>
      <c r="M21" s="66"/>
      <c r="N21" s="66"/>
      <c r="O21" s="66"/>
    </row>
    <row r="22" spans="1:15" x14ac:dyDescent="0.2">
      <c r="A22" s="69" t="s">
        <v>378</v>
      </c>
      <c r="B22" s="67" t="s">
        <v>379</v>
      </c>
      <c r="C22" s="64"/>
      <c r="D22" s="175"/>
      <c r="E22" s="175"/>
      <c r="F22" s="174"/>
      <c r="G22" s="174" t="e">
        <f t="shared" si="0"/>
        <v>#DIV/0!</v>
      </c>
      <c r="H22" s="178"/>
      <c r="I22" s="65"/>
      <c r="J22" s="65"/>
      <c r="K22" s="65"/>
      <c r="L22" s="65"/>
      <c r="M22" s="66"/>
      <c r="N22" s="66"/>
      <c r="O22" s="66"/>
    </row>
    <row r="23" spans="1:15" x14ac:dyDescent="0.2">
      <c r="A23" s="181" t="s">
        <v>97</v>
      </c>
      <c r="B23" s="182" t="s">
        <v>98</v>
      </c>
      <c r="C23" s="178">
        <f>+C24+C29+C36+C46+C48</f>
        <v>1255791.69</v>
      </c>
      <c r="D23" s="161">
        <v>1397107</v>
      </c>
      <c r="E23" s="161"/>
      <c r="F23" s="178">
        <f>+F24+F29+F36+F46+F48</f>
        <v>1161171.2200000002</v>
      </c>
      <c r="G23" s="178">
        <f t="shared" si="0"/>
        <v>92.465273440374517</v>
      </c>
      <c r="H23" s="178">
        <f>+F23/D23*100</f>
        <v>83.112547571517453</v>
      </c>
      <c r="I23" s="169"/>
      <c r="J23" s="169"/>
      <c r="K23" s="169"/>
      <c r="L23" s="169"/>
      <c r="M23" s="169"/>
      <c r="N23" s="169"/>
      <c r="O23" s="169"/>
    </row>
    <row r="24" spans="1:15" x14ac:dyDescent="0.2">
      <c r="A24" s="179" t="s">
        <v>99</v>
      </c>
      <c r="B24" s="180" t="s">
        <v>100</v>
      </c>
      <c r="C24" s="178">
        <f>SUM(C25:C28)</f>
        <v>214127.97999999998</v>
      </c>
      <c r="D24" s="176"/>
      <c r="E24" s="176"/>
      <c r="F24" s="178">
        <f>SUM(F25:F28)</f>
        <v>249463.58000000005</v>
      </c>
      <c r="G24" s="178">
        <f t="shared" si="0"/>
        <v>116.50209374786054</v>
      </c>
      <c r="H24" s="178"/>
      <c r="I24" s="169"/>
      <c r="J24" s="169"/>
      <c r="K24" s="169"/>
      <c r="L24" s="169"/>
      <c r="M24" s="169"/>
      <c r="N24" s="169"/>
      <c r="O24" s="169"/>
    </row>
    <row r="25" spans="1:15" x14ac:dyDescent="0.2">
      <c r="A25" s="69" t="s">
        <v>101</v>
      </c>
      <c r="B25" s="67" t="s">
        <v>102</v>
      </c>
      <c r="C25" s="64">
        <v>110815.03999999999</v>
      </c>
      <c r="D25" s="175"/>
      <c r="E25" s="175"/>
      <c r="F25" s="174">
        <v>139139.67000000001</v>
      </c>
      <c r="G25" s="174">
        <f t="shared" si="0"/>
        <v>125.5602759336639</v>
      </c>
      <c r="H25" s="178"/>
      <c r="I25" s="65"/>
      <c r="J25" s="65"/>
      <c r="K25" s="65"/>
      <c r="L25" s="65"/>
      <c r="M25" s="66"/>
      <c r="N25" s="66"/>
      <c r="O25" s="66"/>
    </row>
    <row r="26" spans="1:15" x14ac:dyDescent="0.2">
      <c r="A26" s="69" t="s">
        <v>103</v>
      </c>
      <c r="B26" s="67" t="s">
        <v>104</v>
      </c>
      <c r="C26" s="64">
        <v>30667.56</v>
      </c>
      <c r="D26" s="175"/>
      <c r="E26" s="175"/>
      <c r="F26" s="174">
        <v>23496.5</v>
      </c>
      <c r="G26" s="174">
        <f t="shared" si="0"/>
        <v>76.616789858730201</v>
      </c>
      <c r="H26" s="178"/>
      <c r="I26" s="65"/>
      <c r="J26" s="65"/>
      <c r="K26" s="65"/>
      <c r="L26" s="65"/>
      <c r="M26" s="66"/>
      <c r="N26" s="66"/>
      <c r="O26" s="66"/>
    </row>
    <row r="27" spans="1:15" x14ac:dyDescent="0.2">
      <c r="A27" s="69" t="s">
        <v>105</v>
      </c>
      <c r="B27" s="67" t="s">
        <v>106</v>
      </c>
      <c r="C27" s="64">
        <v>71716.33</v>
      </c>
      <c r="D27" s="175"/>
      <c r="E27" s="175"/>
      <c r="F27" s="174">
        <v>84497.49</v>
      </c>
      <c r="G27" s="174">
        <f t="shared" si="0"/>
        <v>117.82182663279062</v>
      </c>
      <c r="H27" s="178"/>
      <c r="I27" s="66"/>
      <c r="J27" s="66"/>
      <c r="K27" s="66"/>
      <c r="L27" s="66"/>
      <c r="M27" s="66"/>
      <c r="N27" s="66"/>
      <c r="O27" s="66"/>
    </row>
    <row r="28" spans="1:15" x14ac:dyDescent="0.2">
      <c r="A28" s="69" t="s">
        <v>107</v>
      </c>
      <c r="B28" s="67" t="s">
        <v>108</v>
      </c>
      <c r="C28" s="64">
        <v>929.05</v>
      </c>
      <c r="D28" s="175"/>
      <c r="E28" s="175"/>
      <c r="F28" s="174">
        <v>2329.92</v>
      </c>
      <c r="G28" s="174">
        <f t="shared" si="0"/>
        <v>250.78521069910127</v>
      </c>
      <c r="H28" s="178"/>
      <c r="I28" s="66"/>
      <c r="J28" s="66"/>
      <c r="K28" s="66"/>
      <c r="L28" s="66"/>
      <c r="M28" s="66"/>
      <c r="N28" s="66"/>
      <c r="O28" s="66"/>
    </row>
    <row r="29" spans="1:15" x14ac:dyDescent="0.2">
      <c r="A29" s="179" t="s">
        <v>109</v>
      </c>
      <c r="B29" s="180" t="s">
        <v>110</v>
      </c>
      <c r="C29" s="178">
        <f>SUM(C30:C35)</f>
        <v>165504.51999999999</v>
      </c>
      <c r="D29" s="176"/>
      <c r="E29" s="176"/>
      <c r="F29" s="178">
        <f>SUM(F30:F35)</f>
        <v>141457.5</v>
      </c>
      <c r="G29" s="178">
        <f t="shared" si="0"/>
        <v>85.470475368286017</v>
      </c>
      <c r="H29" s="178"/>
      <c r="I29" s="169"/>
      <c r="J29" s="169"/>
      <c r="K29" s="169"/>
      <c r="L29" s="169"/>
      <c r="M29" s="169"/>
      <c r="N29" s="169"/>
      <c r="O29" s="169"/>
    </row>
    <row r="30" spans="1:15" x14ac:dyDescent="0.2">
      <c r="A30" s="69" t="s">
        <v>111</v>
      </c>
      <c r="B30" s="67" t="s">
        <v>112</v>
      </c>
      <c r="C30" s="64">
        <v>52672.18</v>
      </c>
      <c r="D30" s="175"/>
      <c r="E30" s="175"/>
      <c r="F30" s="174">
        <v>41675.1</v>
      </c>
      <c r="G30" s="174">
        <f t="shared" si="0"/>
        <v>79.121653973691608</v>
      </c>
      <c r="H30" s="178"/>
      <c r="I30" s="66"/>
      <c r="J30" s="66"/>
      <c r="K30" s="66"/>
      <c r="L30" s="66"/>
      <c r="M30" s="66"/>
      <c r="N30" s="66"/>
      <c r="O30" s="66"/>
    </row>
    <row r="31" spans="1:15" x14ac:dyDescent="0.2">
      <c r="A31" s="69" t="s">
        <v>380</v>
      </c>
      <c r="B31" s="67" t="s">
        <v>381</v>
      </c>
      <c r="C31" s="64"/>
      <c r="D31" s="175"/>
      <c r="E31" s="175"/>
      <c r="F31" s="174"/>
      <c r="G31" s="174" t="e">
        <f t="shared" si="0"/>
        <v>#DIV/0!</v>
      </c>
      <c r="H31" s="178"/>
      <c r="I31" s="66"/>
      <c r="J31" s="66"/>
      <c r="K31" s="66"/>
      <c r="L31" s="66"/>
      <c r="M31" s="66"/>
      <c r="N31" s="66"/>
      <c r="O31" s="66"/>
    </row>
    <row r="32" spans="1:15" x14ac:dyDescent="0.2">
      <c r="A32" s="69" t="s">
        <v>113</v>
      </c>
      <c r="B32" s="67" t="s">
        <v>114</v>
      </c>
      <c r="C32" s="64">
        <v>78708.210000000006</v>
      </c>
      <c r="D32" s="175"/>
      <c r="E32" s="175"/>
      <c r="F32" s="174">
        <v>78338.06</v>
      </c>
      <c r="G32" s="174">
        <f t="shared" si="0"/>
        <v>99.529718691353793</v>
      </c>
      <c r="H32" s="178"/>
      <c r="I32" s="66"/>
      <c r="J32" s="66"/>
      <c r="K32" s="66"/>
      <c r="L32" s="66"/>
      <c r="M32" s="66"/>
      <c r="N32" s="66"/>
      <c r="O32" s="66"/>
    </row>
    <row r="33" spans="1:15" x14ac:dyDescent="0.2">
      <c r="A33" s="69" t="s">
        <v>115</v>
      </c>
      <c r="B33" s="67" t="s">
        <v>116</v>
      </c>
      <c r="C33" s="64">
        <v>27440.18</v>
      </c>
      <c r="D33" s="175"/>
      <c r="E33" s="175"/>
      <c r="F33" s="174">
        <v>15972.51</v>
      </c>
      <c r="G33" s="174">
        <f t="shared" si="0"/>
        <v>58.208473851119059</v>
      </c>
      <c r="H33" s="178"/>
      <c r="I33" s="66"/>
      <c r="J33" s="66"/>
      <c r="K33" s="66"/>
      <c r="L33" s="66"/>
      <c r="M33" s="66"/>
      <c r="N33" s="66"/>
      <c r="O33" s="66"/>
    </row>
    <row r="34" spans="1:15" x14ac:dyDescent="0.2">
      <c r="A34" s="69" t="s">
        <v>117</v>
      </c>
      <c r="B34" s="67" t="s">
        <v>118</v>
      </c>
      <c r="C34" s="64">
        <v>5421.05</v>
      </c>
      <c r="D34" s="175"/>
      <c r="E34" s="175"/>
      <c r="F34" s="174">
        <v>5471.83</v>
      </c>
      <c r="G34" s="174">
        <f t="shared" si="0"/>
        <v>100.93671890131985</v>
      </c>
      <c r="H34" s="178"/>
      <c r="I34" s="66"/>
      <c r="J34" s="66"/>
      <c r="K34" s="66"/>
      <c r="L34" s="66"/>
      <c r="M34" s="66"/>
      <c r="N34" s="66"/>
      <c r="O34" s="66"/>
    </row>
    <row r="35" spans="1:15" x14ac:dyDescent="0.2">
      <c r="A35" s="69" t="s">
        <v>119</v>
      </c>
      <c r="B35" s="67" t="s">
        <v>120</v>
      </c>
      <c r="C35" s="64">
        <v>1262.9000000000001</v>
      </c>
      <c r="D35" s="175"/>
      <c r="E35" s="175"/>
      <c r="F35" s="174"/>
      <c r="G35" s="174">
        <f t="shared" si="0"/>
        <v>0</v>
      </c>
      <c r="H35" s="178"/>
      <c r="I35" s="66"/>
      <c r="J35" s="66"/>
      <c r="K35" s="66"/>
      <c r="L35" s="66"/>
      <c r="M35" s="66"/>
      <c r="N35" s="66"/>
      <c r="O35" s="66"/>
    </row>
    <row r="36" spans="1:15" x14ac:dyDescent="0.2">
      <c r="A36" s="179" t="s">
        <v>121</v>
      </c>
      <c r="B36" s="180" t="s">
        <v>122</v>
      </c>
      <c r="C36" s="178">
        <f>SUM(C37:C45)</f>
        <v>712603.00999999989</v>
      </c>
      <c r="D36" s="176"/>
      <c r="E36" s="176"/>
      <c r="F36" s="178">
        <f>SUM(F37:F45)</f>
        <v>607039.59</v>
      </c>
      <c r="G36" s="178">
        <f t="shared" si="0"/>
        <v>85.186223111799663</v>
      </c>
      <c r="H36" s="178"/>
      <c r="I36" s="169"/>
      <c r="J36" s="169"/>
      <c r="K36" s="169"/>
      <c r="L36" s="169"/>
      <c r="M36" s="169"/>
      <c r="N36" s="169"/>
      <c r="O36" s="169"/>
    </row>
    <row r="37" spans="1:15" x14ac:dyDescent="0.2">
      <c r="A37" s="69" t="s">
        <v>123</v>
      </c>
      <c r="B37" s="67" t="s">
        <v>124</v>
      </c>
      <c r="C37" s="64">
        <v>21204.45</v>
      </c>
      <c r="D37" s="175"/>
      <c r="E37" s="175"/>
      <c r="F37" s="174">
        <v>23474.47</v>
      </c>
      <c r="G37" s="174">
        <f t="shared" si="0"/>
        <v>110.70539438655564</v>
      </c>
      <c r="H37" s="178"/>
      <c r="I37" s="66"/>
      <c r="J37" s="66"/>
      <c r="K37" s="66"/>
      <c r="L37" s="66"/>
      <c r="M37" s="66"/>
      <c r="N37" s="66"/>
      <c r="O37" s="66"/>
    </row>
    <row r="38" spans="1:15" x14ac:dyDescent="0.2">
      <c r="A38" s="69" t="s">
        <v>125</v>
      </c>
      <c r="B38" s="67" t="s">
        <v>126</v>
      </c>
      <c r="C38" s="64">
        <v>41947.11</v>
      </c>
      <c r="D38" s="175"/>
      <c r="E38" s="175"/>
      <c r="F38" s="174">
        <v>22691.89</v>
      </c>
      <c r="G38" s="174">
        <f t="shared" si="0"/>
        <v>54.096432388309942</v>
      </c>
      <c r="H38" s="178"/>
      <c r="I38" s="66"/>
      <c r="J38" s="66"/>
      <c r="K38" s="66"/>
      <c r="L38" s="66"/>
      <c r="M38" s="66"/>
      <c r="N38" s="66"/>
      <c r="O38" s="66"/>
    </row>
    <row r="39" spans="1:15" x14ac:dyDescent="0.2">
      <c r="A39" s="69" t="s">
        <v>127</v>
      </c>
      <c r="B39" s="67" t="s">
        <v>128</v>
      </c>
      <c r="C39" s="64">
        <v>66339.69</v>
      </c>
      <c r="D39" s="175"/>
      <c r="E39" s="175"/>
      <c r="F39" s="174">
        <v>67786.97</v>
      </c>
      <c r="G39" s="174">
        <f t="shared" si="0"/>
        <v>102.18162008293979</v>
      </c>
      <c r="H39" s="178"/>
      <c r="I39" s="66"/>
      <c r="J39" s="66"/>
      <c r="K39" s="66"/>
      <c r="L39" s="66"/>
      <c r="M39" s="66"/>
      <c r="N39" s="66"/>
      <c r="O39" s="66"/>
    </row>
    <row r="40" spans="1:15" x14ac:dyDescent="0.2">
      <c r="A40" s="69" t="s">
        <v>129</v>
      </c>
      <c r="B40" s="67" t="s">
        <v>130</v>
      </c>
      <c r="C40" s="64">
        <v>21698.74</v>
      </c>
      <c r="D40" s="175"/>
      <c r="E40" s="175"/>
      <c r="F40" s="174">
        <v>20071.919999999998</v>
      </c>
      <c r="G40" s="174">
        <f t="shared" si="0"/>
        <v>92.502698313358266</v>
      </c>
      <c r="H40" s="178"/>
      <c r="I40" s="66"/>
      <c r="J40" s="66"/>
      <c r="K40" s="66"/>
      <c r="L40" s="66"/>
      <c r="M40" s="66"/>
      <c r="N40" s="66"/>
      <c r="O40" s="66"/>
    </row>
    <row r="41" spans="1:15" x14ac:dyDescent="0.2">
      <c r="A41" s="69" t="s">
        <v>131</v>
      </c>
      <c r="B41" s="67" t="s">
        <v>132</v>
      </c>
      <c r="C41" s="64">
        <v>65478.46</v>
      </c>
      <c r="D41" s="175"/>
      <c r="E41" s="175"/>
      <c r="F41" s="174">
        <v>66126.8</v>
      </c>
      <c r="G41" s="174">
        <f t="shared" si="0"/>
        <v>100.99015767933454</v>
      </c>
      <c r="H41" s="178"/>
      <c r="I41" s="66"/>
      <c r="J41" s="66"/>
      <c r="K41" s="66"/>
      <c r="L41" s="66"/>
      <c r="M41" s="66"/>
      <c r="N41" s="66"/>
      <c r="O41" s="66"/>
    </row>
    <row r="42" spans="1:15" x14ac:dyDescent="0.2">
      <c r="A42" s="69" t="s">
        <v>133</v>
      </c>
      <c r="B42" s="67" t="s">
        <v>134</v>
      </c>
      <c r="C42" s="64">
        <v>7112.02</v>
      </c>
      <c r="D42" s="175"/>
      <c r="E42" s="175"/>
      <c r="F42" s="174">
        <v>15952.2</v>
      </c>
      <c r="G42" s="174">
        <f t="shared" si="0"/>
        <v>224.29914426562357</v>
      </c>
      <c r="H42" s="178"/>
      <c r="I42" s="66"/>
      <c r="J42" s="66"/>
      <c r="K42" s="66"/>
      <c r="L42" s="66"/>
      <c r="M42" s="66"/>
      <c r="N42" s="66"/>
      <c r="O42" s="66"/>
    </row>
    <row r="43" spans="1:15" x14ac:dyDescent="0.2">
      <c r="A43" s="69" t="s">
        <v>135</v>
      </c>
      <c r="B43" s="67" t="s">
        <v>136</v>
      </c>
      <c r="C43" s="64">
        <v>399310.93</v>
      </c>
      <c r="D43" s="175"/>
      <c r="E43" s="175"/>
      <c r="F43" s="174">
        <v>297457.31</v>
      </c>
      <c r="G43" s="174">
        <f t="shared" si="0"/>
        <v>74.492654132958492</v>
      </c>
      <c r="H43" s="178"/>
      <c r="I43" s="66"/>
      <c r="J43" s="66"/>
      <c r="K43" s="66"/>
      <c r="L43" s="66"/>
      <c r="M43" s="66"/>
      <c r="N43" s="66"/>
      <c r="O43" s="66"/>
    </row>
    <row r="44" spans="1:15" x14ac:dyDescent="0.2">
      <c r="A44" s="69" t="s">
        <v>137</v>
      </c>
      <c r="B44" s="67" t="s">
        <v>138</v>
      </c>
      <c r="C44" s="64">
        <v>22335.19</v>
      </c>
      <c r="D44" s="175"/>
      <c r="E44" s="175"/>
      <c r="F44" s="174">
        <v>40692.82</v>
      </c>
      <c r="G44" s="174">
        <f t="shared" si="0"/>
        <v>182.1915103475726</v>
      </c>
      <c r="H44" s="178"/>
      <c r="I44" s="66"/>
      <c r="J44" s="66"/>
      <c r="K44" s="66"/>
      <c r="L44" s="66"/>
      <c r="M44" s="66"/>
      <c r="N44" s="66"/>
      <c r="O44" s="66"/>
    </row>
    <row r="45" spans="1:15" x14ac:dyDescent="0.2">
      <c r="A45" s="69" t="s">
        <v>139</v>
      </c>
      <c r="B45" s="67" t="s">
        <v>140</v>
      </c>
      <c r="C45" s="64">
        <v>67176.42</v>
      </c>
      <c r="D45" s="175"/>
      <c r="E45" s="175"/>
      <c r="F45" s="174">
        <v>52785.21</v>
      </c>
      <c r="G45" s="174">
        <f t="shared" si="0"/>
        <v>78.576991747997297</v>
      </c>
      <c r="H45" s="178"/>
      <c r="I45" s="66"/>
      <c r="J45" s="66"/>
      <c r="K45" s="66"/>
      <c r="L45" s="66"/>
      <c r="M45" s="66"/>
      <c r="N45" s="66"/>
      <c r="O45" s="66"/>
    </row>
    <row r="46" spans="1:15" x14ac:dyDescent="0.2">
      <c r="A46" s="179" t="s">
        <v>141</v>
      </c>
      <c r="B46" s="180" t="s">
        <v>142</v>
      </c>
      <c r="C46" s="178">
        <f>+C47</f>
        <v>17170.37</v>
      </c>
      <c r="D46" s="176"/>
      <c r="E46" s="176"/>
      <c r="F46" s="178">
        <f>+F47</f>
        <v>32622.55</v>
      </c>
      <c r="G46" s="178">
        <f t="shared" si="0"/>
        <v>189.99328494377232</v>
      </c>
      <c r="H46" s="178"/>
      <c r="I46" s="169"/>
      <c r="J46" s="169"/>
      <c r="K46" s="169"/>
      <c r="L46" s="169"/>
      <c r="M46" s="169"/>
      <c r="N46" s="169"/>
      <c r="O46" s="169"/>
    </row>
    <row r="47" spans="1:15" x14ac:dyDescent="0.2">
      <c r="A47" s="69" t="s">
        <v>143</v>
      </c>
      <c r="B47" s="67" t="s">
        <v>142</v>
      </c>
      <c r="C47" s="64">
        <v>17170.37</v>
      </c>
      <c r="D47" s="175"/>
      <c r="E47" s="175"/>
      <c r="F47" s="174">
        <v>32622.55</v>
      </c>
      <c r="G47" s="174">
        <f t="shared" si="0"/>
        <v>189.99328494377232</v>
      </c>
      <c r="H47" s="178"/>
      <c r="I47" s="66"/>
      <c r="J47" s="66"/>
      <c r="K47" s="66"/>
      <c r="L47" s="66"/>
      <c r="M47" s="66"/>
      <c r="N47" s="66"/>
      <c r="O47" s="66"/>
    </row>
    <row r="48" spans="1:15" x14ac:dyDescent="0.2">
      <c r="A48" s="179" t="s">
        <v>144</v>
      </c>
      <c r="B48" s="180" t="s">
        <v>145</v>
      </c>
      <c r="C48" s="178">
        <f>SUM(C49:C55)</f>
        <v>146385.81</v>
      </c>
      <c r="D48" s="176"/>
      <c r="E48" s="176"/>
      <c r="F48" s="178">
        <f>SUM(F49:F55)</f>
        <v>130588</v>
      </c>
      <c r="G48" s="178">
        <f t="shared" si="0"/>
        <v>89.208100156702358</v>
      </c>
      <c r="H48" s="178"/>
      <c r="I48" s="169"/>
      <c r="J48" s="169"/>
      <c r="K48" s="169"/>
      <c r="L48" s="169"/>
      <c r="M48" s="169"/>
      <c r="N48" s="169"/>
      <c r="O48" s="169"/>
    </row>
    <row r="49" spans="1:15" ht="25.5" x14ac:dyDescent="0.2">
      <c r="A49" s="69" t="s">
        <v>146</v>
      </c>
      <c r="B49" s="67" t="s">
        <v>147</v>
      </c>
      <c r="C49" s="64"/>
      <c r="D49" s="175"/>
      <c r="E49" s="175"/>
      <c r="F49" s="174"/>
      <c r="G49" s="174" t="e">
        <f t="shared" si="0"/>
        <v>#DIV/0!</v>
      </c>
      <c r="H49" s="178"/>
      <c r="I49" s="66"/>
      <c r="J49" s="66"/>
      <c r="K49" s="66"/>
      <c r="L49" s="66"/>
      <c r="M49" s="66"/>
      <c r="N49" s="66"/>
      <c r="O49" s="66"/>
    </row>
    <row r="50" spans="1:15" x14ac:dyDescent="0.2">
      <c r="A50" s="69" t="s">
        <v>148</v>
      </c>
      <c r="B50" s="67" t="s">
        <v>149</v>
      </c>
      <c r="C50" s="64">
        <v>11515.82</v>
      </c>
      <c r="D50" s="175"/>
      <c r="E50" s="175"/>
      <c r="F50" s="174">
        <v>14316.75</v>
      </c>
      <c r="G50" s="174">
        <f t="shared" si="0"/>
        <v>124.32245380702373</v>
      </c>
      <c r="H50" s="178"/>
      <c r="I50" s="66"/>
      <c r="J50" s="66"/>
      <c r="K50" s="66"/>
      <c r="L50" s="66"/>
      <c r="M50" s="66"/>
      <c r="N50" s="66"/>
      <c r="O50" s="66"/>
    </row>
    <row r="51" spans="1:15" x14ac:dyDescent="0.2">
      <c r="A51" s="69" t="s">
        <v>150</v>
      </c>
      <c r="B51" s="67" t="s">
        <v>151</v>
      </c>
      <c r="C51" s="64">
        <v>56507.839999999997</v>
      </c>
      <c r="D51" s="175"/>
      <c r="E51" s="175"/>
      <c r="F51" s="174">
        <v>47290.42</v>
      </c>
      <c r="G51" s="174">
        <f t="shared" si="0"/>
        <v>83.688245737228669</v>
      </c>
      <c r="H51" s="178"/>
      <c r="I51" s="66"/>
      <c r="J51" s="66"/>
      <c r="K51" s="66"/>
      <c r="L51" s="66"/>
      <c r="M51" s="66"/>
      <c r="N51" s="66"/>
      <c r="O51" s="66"/>
    </row>
    <row r="52" spans="1:15" x14ac:dyDescent="0.2">
      <c r="A52" s="69" t="s">
        <v>152</v>
      </c>
      <c r="B52" s="67" t="s">
        <v>153</v>
      </c>
      <c r="C52" s="64">
        <v>16855.990000000002</v>
      </c>
      <c r="D52" s="175"/>
      <c r="E52" s="175"/>
      <c r="F52" s="174">
        <v>18720.830000000002</v>
      </c>
      <c r="G52" s="174">
        <f t="shared" si="0"/>
        <v>111.06336679127122</v>
      </c>
      <c r="H52" s="178"/>
      <c r="I52" s="66"/>
      <c r="J52" s="66"/>
      <c r="K52" s="66"/>
      <c r="L52" s="66"/>
      <c r="M52" s="66"/>
      <c r="N52" s="66"/>
      <c r="O52" s="66"/>
    </row>
    <row r="53" spans="1:15" x14ac:dyDescent="0.2">
      <c r="A53" s="69" t="s">
        <v>154</v>
      </c>
      <c r="B53" s="67" t="s">
        <v>155</v>
      </c>
      <c r="C53" s="64">
        <v>2785.46</v>
      </c>
      <c r="D53" s="175"/>
      <c r="E53" s="175"/>
      <c r="F53" s="174">
        <v>2455.0700000000002</v>
      </c>
      <c r="G53" s="174">
        <f t="shared" si="0"/>
        <v>88.138763435841838</v>
      </c>
      <c r="H53" s="178"/>
      <c r="I53" s="66"/>
      <c r="J53" s="66"/>
      <c r="K53" s="66"/>
      <c r="L53" s="66"/>
      <c r="M53" s="66"/>
      <c r="N53" s="66"/>
      <c r="O53" s="66"/>
    </row>
    <row r="54" spans="1:15" x14ac:dyDescent="0.2">
      <c r="A54" s="69" t="s">
        <v>156</v>
      </c>
      <c r="B54" s="67" t="s">
        <v>157</v>
      </c>
      <c r="C54" s="64">
        <v>1954.56</v>
      </c>
      <c r="D54" s="175"/>
      <c r="E54" s="175"/>
      <c r="F54" s="174"/>
      <c r="G54" s="174">
        <f t="shared" si="0"/>
        <v>0</v>
      </c>
      <c r="H54" s="178"/>
      <c r="I54" s="66"/>
      <c r="J54" s="66"/>
      <c r="K54" s="66"/>
      <c r="L54" s="66"/>
      <c r="M54" s="66"/>
      <c r="N54" s="66"/>
      <c r="O54" s="66"/>
    </row>
    <row r="55" spans="1:15" x14ac:dyDescent="0.2">
      <c r="A55" s="69" t="s">
        <v>158</v>
      </c>
      <c r="B55" s="67" t="s">
        <v>145</v>
      </c>
      <c r="C55" s="64">
        <v>56766.14</v>
      </c>
      <c r="D55" s="175"/>
      <c r="E55" s="175"/>
      <c r="F55" s="174">
        <v>47804.93</v>
      </c>
      <c r="G55" s="174">
        <f t="shared" si="0"/>
        <v>84.213811261431545</v>
      </c>
      <c r="H55" s="178"/>
      <c r="I55" s="66"/>
      <c r="J55" s="66"/>
      <c r="K55" s="66"/>
      <c r="L55" s="66"/>
      <c r="M55" s="66"/>
      <c r="N55" s="66"/>
      <c r="O55" s="66"/>
    </row>
    <row r="56" spans="1:15" x14ac:dyDescent="0.2">
      <c r="A56" s="181" t="s">
        <v>159</v>
      </c>
      <c r="B56" s="182" t="s">
        <v>160</v>
      </c>
      <c r="C56" s="178">
        <f>+C57+C60</f>
        <v>13275.960000000001</v>
      </c>
      <c r="D56" s="161">
        <v>10660</v>
      </c>
      <c r="E56" s="161"/>
      <c r="F56" s="178">
        <f>+F57+F60</f>
        <v>10297.11</v>
      </c>
      <c r="G56" s="178">
        <f t="shared" si="0"/>
        <v>77.562074607034077</v>
      </c>
      <c r="H56" s="178">
        <f>+F56/D56*100</f>
        <v>96.595778611632284</v>
      </c>
      <c r="I56" s="169"/>
      <c r="J56" s="169"/>
      <c r="K56" s="169"/>
      <c r="L56" s="169"/>
      <c r="M56" s="169"/>
      <c r="N56" s="169"/>
      <c r="O56" s="169"/>
    </row>
    <row r="57" spans="1:15" x14ac:dyDescent="0.2">
      <c r="A57" s="179" t="s">
        <v>382</v>
      </c>
      <c r="B57" s="180" t="s">
        <v>383</v>
      </c>
      <c r="C57" s="178">
        <f>+C58+C59</f>
        <v>0</v>
      </c>
      <c r="D57" s="176"/>
      <c r="E57" s="176"/>
      <c r="F57" s="178">
        <f>+F58+F59</f>
        <v>0</v>
      </c>
      <c r="G57" s="178" t="e">
        <f t="shared" si="0"/>
        <v>#DIV/0!</v>
      </c>
      <c r="H57" s="178"/>
      <c r="I57" s="169"/>
      <c r="J57" s="169"/>
      <c r="K57" s="169"/>
      <c r="L57" s="169"/>
      <c r="M57" s="169"/>
      <c r="N57" s="169"/>
      <c r="O57" s="169"/>
    </row>
    <row r="58" spans="1:15" ht="25.5" x14ac:dyDescent="0.2">
      <c r="A58" s="69" t="s">
        <v>384</v>
      </c>
      <c r="B58" s="67" t="s">
        <v>385</v>
      </c>
      <c r="C58" s="64"/>
      <c r="D58" s="175"/>
      <c r="E58" s="175"/>
      <c r="F58" s="174"/>
      <c r="G58" s="174" t="e">
        <f t="shared" si="0"/>
        <v>#DIV/0!</v>
      </c>
      <c r="H58" s="178"/>
      <c r="I58" s="66"/>
      <c r="J58" s="66"/>
      <c r="K58" s="66"/>
      <c r="L58" s="66"/>
      <c r="M58" s="66"/>
      <c r="N58" s="66"/>
      <c r="O58" s="66"/>
    </row>
    <row r="59" spans="1:15" ht="25.5" x14ac:dyDescent="0.2">
      <c r="A59" s="69" t="s">
        <v>386</v>
      </c>
      <c r="B59" s="67" t="s">
        <v>387</v>
      </c>
      <c r="C59" s="64"/>
      <c r="D59" s="175"/>
      <c r="E59" s="175"/>
      <c r="F59" s="174"/>
      <c r="G59" s="174" t="e">
        <f t="shared" si="0"/>
        <v>#DIV/0!</v>
      </c>
      <c r="H59" s="178"/>
      <c r="I59" s="66"/>
      <c r="J59" s="66"/>
      <c r="K59" s="66"/>
      <c r="L59" s="66"/>
      <c r="M59" s="66"/>
      <c r="N59" s="66"/>
      <c r="O59" s="66"/>
    </row>
    <row r="60" spans="1:15" x14ac:dyDescent="0.2">
      <c r="A60" s="179" t="s">
        <v>161</v>
      </c>
      <c r="B60" s="180" t="s">
        <v>162</v>
      </c>
      <c r="C60" s="178">
        <f>SUM(C61:C64)</f>
        <v>13275.960000000001</v>
      </c>
      <c r="D60" s="176"/>
      <c r="E60" s="176"/>
      <c r="F60" s="178">
        <f>SUM(F61:F64)</f>
        <v>10297.11</v>
      </c>
      <c r="G60" s="178">
        <f t="shared" si="0"/>
        <v>77.562074607034077</v>
      </c>
      <c r="H60" s="178"/>
      <c r="I60" s="169"/>
      <c r="J60" s="169"/>
      <c r="K60" s="169"/>
      <c r="L60" s="169"/>
      <c r="M60" s="169"/>
      <c r="N60" s="169"/>
      <c r="O60" s="169"/>
    </row>
    <row r="61" spans="1:15" x14ac:dyDescent="0.2">
      <c r="A61" s="69" t="s">
        <v>163</v>
      </c>
      <c r="B61" s="67" t="s">
        <v>164</v>
      </c>
      <c r="C61" s="64">
        <v>10546.12</v>
      </c>
      <c r="D61" s="175"/>
      <c r="E61" s="175"/>
      <c r="F61" s="174">
        <v>9767.49</v>
      </c>
      <c r="G61" s="174">
        <f t="shared" si="0"/>
        <v>92.616905553890902</v>
      </c>
      <c r="H61" s="178"/>
      <c r="I61" s="66"/>
      <c r="J61" s="66"/>
      <c r="K61" s="66"/>
      <c r="L61" s="66"/>
      <c r="M61" s="66"/>
      <c r="N61" s="66"/>
      <c r="O61" s="66"/>
    </row>
    <row r="62" spans="1:15" ht="25.5" x14ac:dyDescent="0.2">
      <c r="A62" s="69" t="s">
        <v>388</v>
      </c>
      <c r="B62" s="67" t="s">
        <v>389</v>
      </c>
      <c r="C62" s="64">
        <v>415.62</v>
      </c>
      <c r="D62" s="175"/>
      <c r="E62" s="175"/>
      <c r="F62" s="174">
        <v>517.95000000000005</v>
      </c>
      <c r="G62" s="174">
        <f t="shared" si="0"/>
        <v>124.62104807275878</v>
      </c>
      <c r="H62" s="178"/>
      <c r="I62" s="66"/>
      <c r="J62" s="66"/>
      <c r="K62" s="66"/>
      <c r="L62" s="66"/>
      <c r="M62" s="66"/>
      <c r="N62" s="66"/>
      <c r="O62" s="66"/>
    </row>
    <row r="63" spans="1:15" x14ac:dyDescent="0.2">
      <c r="A63" s="69" t="s">
        <v>390</v>
      </c>
      <c r="B63" s="67" t="s">
        <v>391</v>
      </c>
      <c r="C63" s="64">
        <v>2314.2199999999998</v>
      </c>
      <c r="D63" s="175"/>
      <c r="E63" s="175"/>
      <c r="F63" s="174">
        <v>11.67</v>
      </c>
      <c r="G63" s="174">
        <f t="shared" si="0"/>
        <v>0.5042735781386386</v>
      </c>
      <c r="H63" s="178"/>
      <c r="I63" s="66"/>
      <c r="J63" s="66"/>
      <c r="K63" s="66"/>
      <c r="L63" s="66"/>
      <c r="M63" s="66"/>
      <c r="N63" s="66"/>
      <c r="O63" s="66"/>
    </row>
    <row r="64" spans="1:15" x14ac:dyDescent="0.2">
      <c r="A64" s="69" t="s">
        <v>392</v>
      </c>
      <c r="B64" s="67" t="s">
        <v>393</v>
      </c>
      <c r="C64" s="64"/>
      <c r="D64" s="175"/>
      <c r="E64" s="175"/>
      <c r="F64" s="174"/>
      <c r="G64" s="174" t="e">
        <f t="shared" si="0"/>
        <v>#DIV/0!</v>
      </c>
      <c r="H64" s="178"/>
      <c r="I64" s="66"/>
      <c r="J64" s="66"/>
      <c r="K64" s="66"/>
      <c r="L64" s="66"/>
      <c r="M64" s="66"/>
      <c r="N64" s="66"/>
      <c r="O64" s="66"/>
    </row>
    <row r="65" spans="1:15" x14ac:dyDescent="0.2">
      <c r="A65" s="181" t="s">
        <v>165</v>
      </c>
      <c r="B65" s="182" t="s">
        <v>166</v>
      </c>
      <c r="C65" s="178">
        <f>+C66+C68+C71</f>
        <v>0</v>
      </c>
      <c r="D65" s="161"/>
      <c r="E65" s="161"/>
      <c r="F65" s="178">
        <f>+F66+F68+F71</f>
        <v>0</v>
      </c>
      <c r="G65" s="178" t="e">
        <f t="shared" si="0"/>
        <v>#DIV/0!</v>
      </c>
      <c r="H65" s="178" t="e">
        <f>+F65/D65*100</f>
        <v>#DIV/0!</v>
      </c>
      <c r="I65" s="169"/>
      <c r="J65" s="169"/>
      <c r="K65" s="169"/>
      <c r="L65" s="169"/>
      <c r="M65" s="169"/>
      <c r="N65" s="169"/>
      <c r="O65" s="169"/>
    </row>
    <row r="66" spans="1:15" x14ac:dyDescent="0.2">
      <c r="A66" s="179" t="s">
        <v>394</v>
      </c>
      <c r="B66" s="180" t="s">
        <v>395</v>
      </c>
      <c r="C66" s="178">
        <f>+C67</f>
        <v>0</v>
      </c>
      <c r="D66" s="176"/>
      <c r="E66" s="176"/>
      <c r="F66" s="178">
        <f>+F67</f>
        <v>0</v>
      </c>
      <c r="G66" s="178" t="e">
        <f t="shared" si="0"/>
        <v>#DIV/0!</v>
      </c>
      <c r="H66" s="178"/>
      <c r="I66" s="169"/>
      <c r="J66" s="169"/>
      <c r="K66" s="169"/>
      <c r="L66" s="169"/>
      <c r="M66" s="169"/>
      <c r="N66" s="169"/>
      <c r="O66" s="169"/>
    </row>
    <row r="67" spans="1:15" ht="25.5" x14ac:dyDescent="0.2">
      <c r="A67" s="69" t="s">
        <v>396</v>
      </c>
      <c r="B67" s="67" t="s">
        <v>397</v>
      </c>
      <c r="C67" s="64"/>
      <c r="D67" s="175"/>
      <c r="E67" s="175"/>
      <c r="F67" s="174"/>
      <c r="G67" s="173" t="e">
        <f t="shared" si="0"/>
        <v>#DIV/0!</v>
      </c>
      <c r="H67" s="178"/>
      <c r="I67" s="66"/>
      <c r="J67" s="66"/>
      <c r="K67" s="66"/>
      <c r="L67" s="66"/>
      <c r="M67" s="66"/>
      <c r="N67" s="66"/>
      <c r="O67" s="66"/>
    </row>
    <row r="68" spans="1:15" ht="25.5" x14ac:dyDescent="0.2">
      <c r="A68" s="179" t="s">
        <v>167</v>
      </c>
      <c r="B68" s="180" t="s">
        <v>168</v>
      </c>
      <c r="C68" s="178">
        <f>+C69+C70</f>
        <v>0</v>
      </c>
      <c r="D68" s="176"/>
      <c r="E68" s="176"/>
      <c r="F68" s="178">
        <f>+F69+F70</f>
        <v>0</v>
      </c>
      <c r="G68" s="178" t="e">
        <f t="shared" si="0"/>
        <v>#DIV/0!</v>
      </c>
      <c r="H68" s="178"/>
      <c r="I68" s="169"/>
      <c r="J68" s="169"/>
      <c r="K68" s="169"/>
      <c r="L68" s="169"/>
      <c r="M68" s="169"/>
      <c r="N68" s="169"/>
      <c r="O68" s="169"/>
    </row>
    <row r="69" spans="1:15" ht="25.5" x14ac:dyDescent="0.2">
      <c r="A69" s="69" t="s">
        <v>398</v>
      </c>
      <c r="B69" s="67" t="s">
        <v>399</v>
      </c>
      <c r="C69" s="64"/>
      <c r="D69" s="175"/>
      <c r="E69" s="175"/>
      <c r="F69" s="174"/>
      <c r="G69" s="173" t="e">
        <f t="shared" si="0"/>
        <v>#DIV/0!</v>
      </c>
      <c r="H69" s="178"/>
      <c r="I69" s="66"/>
      <c r="J69" s="66"/>
      <c r="K69" s="66"/>
      <c r="L69" s="66"/>
      <c r="M69" s="66"/>
      <c r="N69" s="66"/>
      <c r="O69" s="66"/>
    </row>
    <row r="70" spans="1:15" x14ac:dyDescent="0.2">
      <c r="A70" s="69" t="s">
        <v>169</v>
      </c>
      <c r="B70" s="67" t="s">
        <v>170</v>
      </c>
      <c r="C70" s="64"/>
      <c r="D70" s="175"/>
      <c r="E70" s="175"/>
      <c r="F70" s="174"/>
      <c r="G70" s="174" t="e">
        <f t="shared" si="0"/>
        <v>#DIV/0!</v>
      </c>
      <c r="H70" s="178"/>
      <c r="I70" s="66"/>
      <c r="J70" s="66"/>
      <c r="K70" s="66"/>
      <c r="L70" s="66"/>
      <c r="M70" s="66"/>
      <c r="N70" s="66"/>
      <c r="O70" s="66"/>
    </row>
    <row r="71" spans="1:15" ht="25.5" x14ac:dyDescent="0.2">
      <c r="A71" s="179" t="s">
        <v>171</v>
      </c>
      <c r="B71" s="180" t="s">
        <v>172</v>
      </c>
      <c r="C71" s="178">
        <f>+C72</f>
        <v>0</v>
      </c>
      <c r="D71" s="176"/>
      <c r="E71" s="176"/>
      <c r="F71" s="178">
        <f>+F72</f>
        <v>0</v>
      </c>
      <c r="G71" s="178" t="e">
        <f t="shared" si="0"/>
        <v>#DIV/0!</v>
      </c>
      <c r="H71" s="178"/>
      <c r="I71" s="169"/>
      <c r="J71" s="169"/>
      <c r="K71" s="169"/>
      <c r="L71" s="169"/>
      <c r="M71" s="169"/>
      <c r="N71" s="169"/>
      <c r="O71" s="169"/>
    </row>
    <row r="72" spans="1:15" ht="25.5" x14ac:dyDescent="0.2">
      <c r="A72" s="69" t="s">
        <v>173</v>
      </c>
      <c r="B72" s="67" t="s">
        <v>172</v>
      </c>
      <c r="C72" s="64"/>
      <c r="D72" s="175"/>
      <c r="E72" s="175"/>
      <c r="F72" s="174"/>
      <c r="G72" s="174" t="e">
        <f t="shared" si="0"/>
        <v>#DIV/0!</v>
      </c>
      <c r="H72" s="178"/>
      <c r="I72" s="66"/>
      <c r="J72" s="66"/>
      <c r="K72" s="66"/>
      <c r="L72" s="66"/>
      <c r="M72" s="66"/>
      <c r="N72" s="66"/>
      <c r="O72" s="66"/>
    </row>
    <row r="73" spans="1:15" x14ac:dyDescent="0.2">
      <c r="A73" s="181" t="s">
        <v>174</v>
      </c>
      <c r="B73" s="182" t="s">
        <v>175</v>
      </c>
      <c r="C73" s="178">
        <f>+C74+C76+C78+C80+C83+C85</f>
        <v>48019.97</v>
      </c>
      <c r="D73" s="161">
        <v>15721</v>
      </c>
      <c r="E73" s="161"/>
      <c r="F73" s="178">
        <f>+F74+F76+F78+F80+F83+F85</f>
        <v>15721.34</v>
      </c>
      <c r="G73" s="178">
        <f t="shared" ref="G73:G136" si="1">+F73/C73*100</f>
        <v>32.739170807478644</v>
      </c>
      <c r="H73" s="178">
        <f>+F73/D73*100</f>
        <v>100.00216271229564</v>
      </c>
      <c r="I73" s="169"/>
      <c r="J73" s="169"/>
      <c r="K73" s="169"/>
      <c r="L73" s="169"/>
      <c r="M73" s="169"/>
      <c r="N73" s="169"/>
      <c r="O73" s="169"/>
    </row>
    <row r="74" spans="1:15" x14ac:dyDescent="0.2">
      <c r="A74" s="179" t="s">
        <v>176</v>
      </c>
      <c r="B74" s="180" t="s">
        <v>177</v>
      </c>
      <c r="C74" s="178">
        <f>+C75</f>
        <v>0</v>
      </c>
      <c r="D74" s="176"/>
      <c r="E74" s="176"/>
      <c r="F74" s="178">
        <f>+F75</f>
        <v>0</v>
      </c>
      <c r="G74" s="178" t="e">
        <f t="shared" si="1"/>
        <v>#DIV/0!</v>
      </c>
      <c r="H74" s="178"/>
      <c r="I74" s="169"/>
      <c r="J74" s="169"/>
      <c r="K74" s="169"/>
      <c r="L74" s="169"/>
      <c r="M74" s="169"/>
      <c r="N74" s="169"/>
      <c r="O74" s="169"/>
    </row>
    <row r="75" spans="1:15" x14ac:dyDescent="0.2">
      <c r="A75" s="69" t="s">
        <v>178</v>
      </c>
      <c r="B75" s="67" t="s">
        <v>179</v>
      </c>
      <c r="C75" s="173"/>
      <c r="D75" s="175"/>
      <c r="E75" s="175"/>
      <c r="F75" s="173"/>
      <c r="G75" s="174" t="e">
        <f t="shared" si="1"/>
        <v>#DIV/0!</v>
      </c>
      <c r="H75" s="178"/>
      <c r="I75" s="66"/>
      <c r="J75" s="66"/>
      <c r="K75" s="66"/>
      <c r="L75" s="66"/>
      <c r="M75" s="66"/>
      <c r="N75" s="66"/>
      <c r="O75" s="66"/>
    </row>
    <row r="76" spans="1:15" ht="25.5" x14ac:dyDescent="0.2">
      <c r="A76" s="179" t="s">
        <v>400</v>
      </c>
      <c r="B76" s="180" t="s">
        <v>401</v>
      </c>
      <c r="C76" s="178">
        <f>+C77</f>
        <v>0</v>
      </c>
      <c r="D76" s="176"/>
      <c r="E76" s="176"/>
      <c r="F76" s="178">
        <f>+F77</f>
        <v>0</v>
      </c>
      <c r="G76" s="178" t="e">
        <f t="shared" si="1"/>
        <v>#DIV/0!</v>
      </c>
      <c r="H76" s="178"/>
      <c r="I76" s="169"/>
      <c r="J76" s="169"/>
      <c r="K76" s="169"/>
      <c r="L76" s="169"/>
      <c r="M76" s="169"/>
      <c r="N76" s="169"/>
      <c r="O76" s="169"/>
    </row>
    <row r="77" spans="1:15" ht="25.5" x14ac:dyDescent="0.2">
      <c r="A77" s="69" t="s">
        <v>402</v>
      </c>
      <c r="B77" s="67" t="s">
        <v>403</v>
      </c>
      <c r="C77" s="173"/>
      <c r="D77" s="175"/>
      <c r="E77" s="175"/>
      <c r="F77" s="173"/>
      <c r="G77" s="174" t="e">
        <f t="shared" si="1"/>
        <v>#DIV/0!</v>
      </c>
      <c r="H77" s="178"/>
      <c r="I77" s="66"/>
      <c r="J77" s="66"/>
      <c r="K77" s="66"/>
      <c r="L77" s="66"/>
      <c r="M77" s="66"/>
      <c r="N77" s="66"/>
      <c r="O77" s="66"/>
    </row>
    <row r="78" spans="1:15" x14ac:dyDescent="0.2">
      <c r="A78" s="179" t="s">
        <v>180</v>
      </c>
      <c r="B78" s="180" t="s">
        <v>181</v>
      </c>
      <c r="C78" s="178">
        <f>+C79</f>
        <v>0</v>
      </c>
      <c r="D78" s="176"/>
      <c r="E78" s="176"/>
      <c r="F78" s="178">
        <f>+F79</f>
        <v>0</v>
      </c>
      <c r="G78" s="178" t="e">
        <f t="shared" si="1"/>
        <v>#DIV/0!</v>
      </c>
      <c r="H78" s="178"/>
      <c r="I78" s="169"/>
      <c r="J78" s="169"/>
      <c r="K78" s="169"/>
      <c r="L78" s="169"/>
      <c r="M78" s="169"/>
      <c r="N78" s="169"/>
      <c r="O78" s="169"/>
    </row>
    <row r="79" spans="1:15" x14ac:dyDescent="0.2">
      <c r="A79" s="69" t="s">
        <v>182</v>
      </c>
      <c r="B79" s="67" t="s">
        <v>183</v>
      </c>
      <c r="C79" s="68"/>
      <c r="D79" s="175"/>
      <c r="E79" s="175"/>
      <c r="F79" s="173"/>
      <c r="G79" s="174" t="e">
        <f t="shared" si="1"/>
        <v>#DIV/0!</v>
      </c>
      <c r="H79" s="178"/>
      <c r="I79" s="66"/>
      <c r="J79" s="66"/>
      <c r="K79" s="66"/>
      <c r="L79" s="66"/>
      <c r="M79" s="66"/>
      <c r="N79" s="66"/>
      <c r="O79" s="66"/>
    </row>
    <row r="80" spans="1:15" x14ac:dyDescent="0.2">
      <c r="A80" s="179" t="s">
        <v>184</v>
      </c>
      <c r="B80" s="180" t="s">
        <v>185</v>
      </c>
      <c r="C80" s="178">
        <f>+C81+C82</f>
        <v>0</v>
      </c>
      <c r="D80" s="176"/>
      <c r="E80" s="176"/>
      <c r="F80" s="178">
        <f>+F81+F82</f>
        <v>0</v>
      </c>
      <c r="G80" s="178" t="e">
        <f t="shared" si="1"/>
        <v>#DIV/0!</v>
      </c>
      <c r="H80" s="178"/>
      <c r="I80" s="169"/>
      <c r="J80" s="169"/>
      <c r="K80" s="169"/>
      <c r="L80" s="169"/>
      <c r="M80" s="169"/>
      <c r="N80" s="169"/>
      <c r="O80" s="169"/>
    </row>
    <row r="81" spans="1:15" x14ac:dyDescent="0.2">
      <c r="A81" s="69" t="s">
        <v>186</v>
      </c>
      <c r="B81" s="67" t="s">
        <v>187</v>
      </c>
      <c r="C81" s="64"/>
      <c r="D81" s="175"/>
      <c r="E81" s="175"/>
      <c r="F81" s="174"/>
      <c r="G81" s="174" t="e">
        <f t="shared" si="1"/>
        <v>#DIV/0!</v>
      </c>
      <c r="H81" s="178"/>
      <c r="I81" s="66"/>
      <c r="J81" s="66"/>
      <c r="K81" s="66"/>
      <c r="L81" s="66"/>
      <c r="M81" s="66"/>
      <c r="N81" s="66"/>
      <c r="O81" s="66"/>
    </row>
    <row r="82" spans="1:15" ht="25.5" x14ac:dyDescent="0.2">
      <c r="A82" s="69" t="s">
        <v>188</v>
      </c>
      <c r="B82" s="67" t="s">
        <v>189</v>
      </c>
      <c r="C82" s="68"/>
      <c r="D82" s="175"/>
      <c r="E82" s="175"/>
      <c r="F82" s="173"/>
      <c r="G82" s="174" t="e">
        <f t="shared" si="1"/>
        <v>#DIV/0!</v>
      </c>
      <c r="H82" s="178"/>
      <c r="I82" s="66"/>
      <c r="J82" s="66"/>
      <c r="K82" s="66"/>
      <c r="L82" s="66"/>
      <c r="M82" s="66"/>
      <c r="N82" s="66"/>
      <c r="O82" s="66"/>
    </row>
    <row r="83" spans="1:15" x14ac:dyDescent="0.2">
      <c r="A83" s="179" t="s">
        <v>190</v>
      </c>
      <c r="B83" s="180" t="s">
        <v>191</v>
      </c>
      <c r="C83" s="178">
        <f>+C84</f>
        <v>0</v>
      </c>
      <c r="D83" s="176"/>
      <c r="E83" s="176"/>
      <c r="F83" s="178">
        <f>+F84</f>
        <v>0</v>
      </c>
      <c r="G83" s="178" t="e">
        <f t="shared" si="1"/>
        <v>#DIV/0!</v>
      </c>
      <c r="H83" s="178"/>
      <c r="I83" s="169"/>
      <c r="J83" s="169"/>
      <c r="K83" s="169"/>
      <c r="L83" s="169"/>
      <c r="M83" s="169"/>
      <c r="N83" s="169"/>
      <c r="O83" s="169"/>
    </row>
    <row r="84" spans="1:15" x14ac:dyDescent="0.2">
      <c r="A84" s="69" t="s">
        <v>192</v>
      </c>
      <c r="B84" s="67" t="s">
        <v>193</v>
      </c>
      <c r="C84" s="64"/>
      <c r="D84" s="175"/>
      <c r="E84" s="175"/>
      <c r="F84" s="174"/>
      <c r="G84" s="174" t="e">
        <f t="shared" si="1"/>
        <v>#DIV/0!</v>
      </c>
      <c r="H84" s="178"/>
      <c r="I84" s="66"/>
      <c r="J84" s="66"/>
      <c r="K84" s="66"/>
      <c r="L84" s="66"/>
      <c r="M84" s="66"/>
      <c r="N84" s="66"/>
      <c r="O84" s="66"/>
    </row>
    <row r="85" spans="1:15" x14ac:dyDescent="0.2">
      <c r="A85" s="179" t="s">
        <v>194</v>
      </c>
      <c r="B85" s="180" t="s">
        <v>195</v>
      </c>
      <c r="C85" s="178">
        <f>SUM(C86:C89)</f>
        <v>48019.97</v>
      </c>
      <c r="D85" s="176"/>
      <c r="E85" s="176"/>
      <c r="F85" s="178">
        <f>SUM(F86:F89)</f>
        <v>15721.34</v>
      </c>
      <c r="G85" s="178">
        <f t="shared" si="1"/>
        <v>32.739170807478644</v>
      </c>
      <c r="H85" s="178"/>
      <c r="I85" s="169"/>
      <c r="J85" s="169"/>
      <c r="K85" s="169"/>
      <c r="L85" s="169"/>
      <c r="M85" s="169"/>
      <c r="N85" s="169"/>
      <c r="O85" s="169"/>
    </row>
    <row r="86" spans="1:15" ht="25.5" x14ac:dyDescent="0.2">
      <c r="A86" s="69" t="s">
        <v>196</v>
      </c>
      <c r="B86" s="67" t="s">
        <v>197</v>
      </c>
      <c r="C86" s="64"/>
      <c r="D86" s="175"/>
      <c r="E86" s="175"/>
      <c r="F86" s="174">
        <v>15721.34</v>
      </c>
      <c r="G86" s="174" t="e">
        <f t="shared" si="1"/>
        <v>#DIV/0!</v>
      </c>
      <c r="H86" s="178"/>
      <c r="I86" s="66"/>
      <c r="J86" s="66"/>
      <c r="K86" s="66"/>
      <c r="L86" s="66"/>
      <c r="M86" s="66"/>
      <c r="N86" s="66"/>
      <c r="O86" s="66"/>
    </row>
    <row r="87" spans="1:15" ht="25.5" x14ac:dyDescent="0.2">
      <c r="A87" s="69" t="s">
        <v>198</v>
      </c>
      <c r="B87" s="67" t="s">
        <v>199</v>
      </c>
      <c r="C87" s="64"/>
      <c r="D87" s="175"/>
      <c r="E87" s="175"/>
      <c r="F87" s="174"/>
      <c r="G87" s="174" t="e">
        <f t="shared" si="1"/>
        <v>#DIV/0!</v>
      </c>
      <c r="H87" s="178"/>
      <c r="I87" s="66"/>
      <c r="J87" s="66"/>
      <c r="K87" s="66"/>
      <c r="L87" s="66"/>
      <c r="M87" s="66"/>
      <c r="N87" s="66"/>
      <c r="O87" s="66"/>
    </row>
    <row r="88" spans="1:15" ht="25.5" x14ac:dyDescent="0.2">
      <c r="A88" s="69" t="s">
        <v>404</v>
      </c>
      <c r="B88" s="67" t="s">
        <v>291</v>
      </c>
      <c r="C88" s="64">
        <v>48019.97</v>
      </c>
      <c r="D88" s="176"/>
      <c r="E88" s="176"/>
      <c r="F88" s="174"/>
      <c r="G88" s="174">
        <f t="shared" si="1"/>
        <v>0</v>
      </c>
      <c r="H88" s="178"/>
      <c r="I88" s="66"/>
      <c r="J88" s="66"/>
      <c r="K88" s="66"/>
      <c r="L88" s="66"/>
      <c r="M88" s="66"/>
      <c r="N88" s="66"/>
      <c r="O88" s="66"/>
    </row>
    <row r="89" spans="1:15" ht="25.5" x14ac:dyDescent="0.2">
      <c r="A89" s="69" t="s">
        <v>200</v>
      </c>
      <c r="B89" s="67" t="s">
        <v>201</v>
      </c>
      <c r="C89" s="64"/>
      <c r="D89" s="176"/>
      <c r="E89" s="176"/>
      <c r="F89" s="174"/>
      <c r="G89" s="174" t="e">
        <f t="shared" si="1"/>
        <v>#DIV/0!</v>
      </c>
      <c r="H89" s="178"/>
      <c r="I89" s="66"/>
      <c r="J89" s="66"/>
      <c r="K89" s="66"/>
      <c r="L89" s="66"/>
      <c r="M89" s="66"/>
      <c r="N89" s="66"/>
      <c r="O89" s="66"/>
    </row>
    <row r="90" spans="1:15" ht="25.5" x14ac:dyDescent="0.2">
      <c r="A90" s="181" t="s">
        <v>202</v>
      </c>
      <c r="B90" s="182" t="s">
        <v>203</v>
      </c>
      <c r="C90" s="178">
        <f>+C91+C94</f>
        <v>11530.26</v>
      </c>
      <c r="D90" s="161">
        <v>11100</v>
      </c>
      <c r="E90" s="161"/>
      <c r="F90" s="178">
        <f>+F91+F94</f>
        <v>7647.84</v>
      </c>
      <c r="G90" s="178">
        <f t="shared" si="1"/>
        <v>66.328426245375212</v>
      </c>
      <c r="H90" s="178">
        <f>+F90/D90*100</f>
        <v>68.89945945945945</v>
      </c>
      <c r="I90" s="169"/>
      <c r="J90" s="169"/>
      <c r="K90" s="169"/>
      <c r="L90" s="169"/>
      <c r="M90" s="169"/>
      <c r="N90" s="169"/>
      <c r="O90" s="169"/>
    </row>
    <row r="91" spans="1:15" x14ac:dyDescent="0.2">
      <c r="A91" s="179" t="s">
        <v>405</v>
      </c>
      <c r="B91" s="180" t="s">
        <v>406</v>
      </c>
      <c r="C91" s="178">
        <f>+C92+C93</f>
        <v>0</v>
      </c>
      <c r="D91" s="176"/>
      <c r="E91" s="176"/>
      <c r="F91" s="178">
        <f>+F92+F93</f>
        <v>0</v>
      </c>
      <c r="G91" s="178" t="e">
        <f t="shared" si="1"/>
        <v>#DIV/0!</v>
      </c>
      <c r="H91" s="178"/>
      <c r="I91" s="169"/>
      <c r="J91" s="169"/>
      <c r="K91" s="169"/>
      <c r="L91" s="169"/>
      <c r="M91" s="169"/>
      <c r="N91" s="169"/>
      <c r="O91" s="169"/>
    </row>
    <row r="92" spans="1:15" ht="25.5" x14ac:dyDescent="0.2">
      <c r="A92" s="69" t="s">
        <v>407</v>
      </c>
      <c r="B92" s="67" t="s">
        <v>408</v>
      </c>
      <c r="C92" s="64"/>
      <c r="D92" s="176"/>
      <c r="E92" s="176"/>
      <c r="F92" s="174"/>
      <c r="G92" s="174" t="e">
        <f t="shared" si="1"/>
        <v>#DIV/0!</v>
      </c>
      <c r="H92" s="178"/>
      <c r="I92" s="66"/>
      <c r="J92" s="66"/>
      <c r="K92" s="66"/>
      <c r="L92" s="66"/>
      <c r="M92" s="66"/>
      <c r="N92" s="66"/>
      <c r="O92" s="66"/>
    </row>
    <row r="93" spans="1:15" ht="25.5" x14ac:dyDescent="0.2">
      <c r="A93" s="69" t="s">
        <v>409</v>
      </c>
      <c r="B93" s="67" t="s">
        <v>410</v>
      </c>
      <c r="C93" s="64"/>
      <c r="D93" s="176"/>
      <c r="E93" s="176"/>
      <c r="F93" s="174"/>
      <c r="G93" s="174" t="e">
        <f t="shared" si="1"/>
        <v>#DIV/0!</v>
      </c>
      <c r="H93" s="178"/>
      <c r="I93" s="66"/>
      <c r="J93" s="66"/>
      <c r="K93" s="66"/>
      <c r="L93" s="66"/>
      <c r="M93" s="66"/>
      <c r="N93" s="66"/>
      <c r="O93" s="66"/>
    </row>
    <row r="94" spans="1:15" x14ac:dyDescent="0.2">
      <c r="A94" s="179" t="s">
        <v>204</v>
      </c>
      <c r="B94" s="180" t="s">
        <v>205</v>
      </c>
      <c r="C94" s="178">
        <f>SUM(C95:C97)</f>
        <v>11530.26</v>
      </c>
      <c r="D94" s="176"/>
      <c r="E94" s="176"/>
      <c r="F94" s="178">
        <f>SUM(F95:F97)</f>
        <v>7647.84</v>
      </c>
      <c r="G94" s="178">
        <f t="shared" si="1"/>
        <v>66.328426245375212</v>
      </c>
      <c r="H94" s="178"/>
      <c r="I94" s="169"/>
      <c r="J94" s="169"/>
      <c r="K94" s="169"/>
      <c r="L94" s="169"/>
      <c r="M94" s="169"/>
      <c r="N94" s="169"/>
      <c r="O94" s="169"/>
    </row>
    <row r="95" spans="1:15" x14ac:dyDescent="0.2">
      <c r="A95" s="69" t="s">
        <v>206</v>
      </c>
      <c r="B95" s="67" t="s">
        <v>207</v>
      </c>
      <c r="C95" s="174">
        <v>11530.26</v>
      </c>
      <c r="D95" s="176"/>
      <c r="E95" s="176"/>
      <c r="F95" s="174">
        <v>7647.84</v>
      </c>
      <c r="G95" s="174">
        <f t="shared" si="1"/>
        <v>66.328426245375212</v>
      </c>
      <c r="H95" s="178"/>
      <c r="I95" s="66"/>
      <c r="J95" s="66"/>
      <c r="K95" s="66"/>
      <c r="L95" s="66"/>
      <c r="M95" s="66"/>
      <c r="N95" s="66"/>
      <c r="O95" s="66"/>
    </row>
    <row r="96" spans="1:15" x14ac:dyDescent="0.2">
      <c r="A96" s="69" t="s">
        <v>411</v>
      </c>
      <c r="B96" s="67" t="s">
        <v>412</v>
      </c>
      <c r="C96" s="174"/>
      <c r="D96" s="176"/>
      <c r="E96" s="176"/>
      <c r="F96" s="174"/>
      <c r="G96" s="174" t="e">
        <f t="shared" si="1"/>
        <v>#DIV/0!</v>
      </c>
      <c r="H96" s="178"/>
      <c r="I96" s="66"/>
      <c r="J96" s="66"/>
      <c r="K96" s="66"/>
      <c r="L96" s="66"/>
      <c r="M96" s="66"/>
      <c r="N96" s="66"/>
      <c r="O96" s="66"/>
    </row>
    <row r="97" spans="1:15" x14ac:dyDescent="0.2">
      <c r="A97" s="69" t="s">
        <v>413</v>
      </c>
      <c r="B97" s="67" t="s">
        <v>414</v>
      </c>
      <c r="C97" s="174"/>
      <c r="D97" s="176"/>
      <c r="E97" s="176"/>
      <c r="F97" s="174"/>
      <c r="G97" s="174" t="e">
        <f t="shared" si="1"/>
        <v>#DIV/0!</v>
      </c>
      <c r="H97" s="178"/>
      <c r="I97" s="66"/>
      <c r="J97" s="66"/>
      <c r="K97" s="66"/>
      <c r="L97" s="66"/>
      <c r="M97" s="66"/>
      <c r="N97" s="66"/>
      <c r="O97" s="66"/>
    </row>
    <row r="98" spans="1:15" x14ac:dyDescent="0.2">
      <c r="A98" s="181" t="s">
        <v>208</v>
      </c>
      <c r="B98" s="182" t="s">
        <v>209</v>
      </c>
      <c r="C98" s="178">
        <f>+C99+C103+C107</f>
        <v>3523.22</v>
      </c>
      <c r="D98" s="161">
        <v>3000</v>
      </c>
      <c r="E98" s="161"/>
      <c r="F98" s="178">
        <f>+F99+F103+F107</f>
        <v>1792.72</v>
      </c>
      <c r="G98" s="178">
        <f t="shared" si="1"/>
        <v>50.882999074710064</v>
      </c>
      <c r="H98" s="178">
        <f>+F98/D98*100</f>
        <v>59.757333333333328</v>
      </c>
      <c r="I98" s="169"/>
      <c r="J98" s="169"/>
      <c r="K98" s="169"/>
      <c r="L98" s="169"/>
      <c r="M98" s="169"/>
      <c r="N98" s="169"/>
      <c r="O98" s="169"/>
    </row>
    <row r="99" spans="1:15" x14ac:dyDescent="0.2">
      <c r="A99" s="179" t="s">
        <v>210</v>
      </c>
      <c r="B99" s="180" t="s">
        <v>211</v>
      </c>
      <c r="C99" s="178">
        <f>SUM(C100:C102)</f>
        <v>2527.2199999999998</v>
      </c>
      <c r="D99" s="176"/>
      <c r="E99" s="176"/>
      <c r="F99" s="178">
        <f>SUM(F100:F102)</f>
        <v>1792.72</v>
      </c>
      <c r="G99" s="178">
        <f t="shared" si="1"/>
        <v>70.936443997752477</v>
      </c>
      <c r="H99" s="178"/>
      <c r="I99" s="169"/>
      <c r="J99" s="169"/>
      <c r="K99" s="169"/>
      <c r="L99" s="169"/>
      <c r="M99" s="169"/>
      <c r="N99" s="169"/>
      <c r="O99" s="169"/>
    </row>
    <row r="100" spans="1:15" x14ac:dyDescent="0.2">
      <c r="A100" s="69" t="s">
        <v>212</v>
      </c>
      <c r="B100" s="67" t="s">
        <v>213</v>
      </c>
      <c r="C100" s="174">
        <v>2527.2199999999998</v>
      </c>
      <c r="D100" s="176"/>
      <c r="E100" s="176"/>
      <c r="F100" s="174">
        <v>1792.72</v>
      </c>
      <c r="G100" s="174">
        <f t="shared" si="1"/>
        <v>70.936443997752477</v>
      </c>
      <c r="H100" s="178"/>
      <c r="I100" s="66"/>
      <c r="J100" s="66"/>
      <c r="K100" s="66"/>
      <c r="L100" s="66"/>
      <c r="M100" s="66"/>
      <c r="N100" s="66"/>
      <c r="O100" s="66"/>
    </row>
    <row r="101" spans="1:15" x14ac:dyDescent="0.2">
      <c r="A101" s="69" t="s">
        <v>415</v>
      </c>
      <c r="B101" s="67" t="s">
        <v>416</v>
      </c>
      <c r="C101" s="174"/>
      <c r="D101" s="176"/>
      <c r="E101" s="176"/>
      <c r="F101" s="174"/>
      <c r="G101" s="174" t="e">
        <f t="shared" si="1"/>
        <v>#DIV/0!</v>
      </c>
      <c r="H101" s="178"/>
      <c r="I101" s="66"/>
      <c r="J101" s="66"/>
      <c r="K101" s="66"/>
      <c r="L101" s="66"/>
      <c r="M101" s="66"/>
      <c r="N101" s="66"/>
      <c r="O101" s="66"/>
    </row>
    <row r="102" spans="1:15" x14ac:dyDescent="0.2">
      <c r="A102" s="69" t="s">
        <v>214</v>
      </c>
      <c r="B102" s="67" t="s">
        <v>215</v>
      </c>
      <c r="C102" s="174"/>
      <c r="D102" s="176"/>
      <c r="E102" s="176"/>
      <c r="F102" s="174"/>
      <c r="G102" s="174" t="e">
        <f t="shared" si="1"/>
        <v>#DIV/0!</v>
      </c>
      <c r="H102" s="178"/>
      <c r="I102" s="66"/>
      <c r="J102" s="66"/>
      <c r="K102" s="66"/>
      <c r="L102" s="66"/>
      <c r="M102" s="66"/>
      <c r="N102" s="66"/>
      <c r="O102" s="66"/>
    </row>
    <row r="103" spans="1:15" x14ac:dyDescent="0.2">
      <c r="A103" s="179" t="s">
        <v>216</v>
      </c>
      <c r="B103" s="180" t="s">
        <v>217</v>
      </c>
      <c r="C103" s="178">
        <f>SUM(C104:C106)</f>
        <v>996</v>
      </c>
      <c r="D103" s="176"/>
      <c r="E103" s="176"/>
      <c r="F103" s="178">
        <f>SUM(F104:F106)</f>
        <v>0</v>
      </c>
      <c r="G103" s="178">
        <f t="shared" si="1"/>
        <v>0</v>
      </c>
      <c r="H103" s="178"/>
      <c r="I103" s="169"/>
      <c r="J103" s="169"/>
      <c r="K103" s="169"/>
      <c r="L103" s="169"/>
      <c r="M103" s="169"/>
      <c r="N103" s="169"/>
      <c r="O103" s="169"/>
    </row>
    <row r="104" spans="1:15" x14ac:dyDescent="0.2">
      <c r="A104" s="69" t="s">
        <v>218</v>
      </c>
      <c r="B104" s="67" t="s">
        <v>219</v>
      </c>
      <c r="C104" s="64"/>
      <c r="D104" s="176"/>
      <c r="E104" s="176"/>
      <c r="F104" s="64"/>
      <c r="G104" s="174" t="e">
        <f t="shared" si="1"/>
        <v>#DIV/0!</v>
      </c>
      <c r="H104" s="178"/>
      <c r="I104" s="66"/>
      <c r="J104" s="66"/>
      <c r="K104" s="66"/>
      <c r="L104" s="66"/>
      <c r="M104" s="66"/>
      <c r="N104" s="66"/>
      <c r="O104" s="66"/>
    </row>
    <row r="105" spans="1:15" x14ac:dyDescent="0.2">
      <c r="A105" s="69" t="s">
        <v>417</v>
      </c>
      <c r="B105" s="67" t="s">
        <v>418</v>
      </c>
      <c r="C105" s="64">
        <v>996</v>
      </c>
      <c r="D105" s="176"/>
      <c r="E105" s="176"/>
      <c r="F105" s="64"/>
      <c r="G105" s="174">
        <f t="shared" si="1"/>
        <v>0</v>
      </c>
      <c r="H105" s="178"/>
      <c r="I105" s="66"/>
      <c r="J105" s="66"/>
      <c r="K105" s="66"/>
      <c r="L105" s="66"/>
      <c r="M105" s="66"/>
      <c r="N105" s="66"/>
      <c r="O105" s="66"/>
    </row>
    <row r="106" spans="1:15" x14ac:dyDescent="0.2">
      <c r="A106" s="69" t="s">
        <v>220</v>
      </c>
      <c r="B106" s="67" t="s">
        <v>221</v>
      </c>
      <c r="C106" s="64"/>
      <c r="D106" s="176"/>
      <c r="E106" s="176"/>
      <c r="F106" s="64"/>
      <c r="G106" s="174" t="e">
        <f t="shared" si="1"/>
        <v>#DIV/0!</v>
      </c>
      <c r="H106" s="178"/>
      <c r="I106" s="66"/>
      <c r="J106" s="66"/>
      <c r="K106" s="66"/>
      <c r="L106" s="66"/>
      <c r="M106" s="66"/>
      <c r="N106" s="66"/>
      <c r="O106" s="66"/>
    </row>
    <row r="107" spans="1:15" x14ac:dyDescent="0.2">
      <c r="A107" s="179" t="s">
        <v>222</v>
      </c>
      <c r="B107" s="180" t="s">
        <v>223</v>
      </c>
      <c r="C107" s="178">
        <f>SUM(C108:C112)</f>
        <v>0</v>
      </c>
      <c r="D107" s="176"/>
      <c r="E107" s="176"/>
      <c r="F107" s="178">
        <f>SUM(F108:F112)</f>
        <v>0</v>
      </c>
      <c r="G107" s="178" t="e">
        <f t="shared" si="1"/>
        <v>#DIV/0!</v>
      </c>
      <c r="H107" s="178"/>
      <c r="I107" s="169"/>
      <c r="J107" s="169"/>
      <c r="K107" s="169"/>
      <c r="L107" s="169"/>
      <c r="M107" s="169"/>
      <c r="N107" s="169"/>
      <c r="O107" s="169"/>
    </row>
    <row r="108" spans="1:15" x14ac:dyDescent="0.2">
      <c r="A108" s="69" t="s">
        <v>419</v>
      </c>
      <c r="B108" s="67" t="s">
        <v>420</v>
      </c>
      <c r="C108" s="64"/>
      <c r="D108" s="176"/>
      <c r="E108" s="176"/>
      <c r="F108" s="64"/>
      <c r="G108" s="174" t="e">
        <f t="shared" si="1"/>
        <v>#DIV/0!</v>
      </c>
      <c r="H108" s="178"/>
      <c r="I108" s="66"/>
      <c r="J108" s="66"/>
      <c r="K108" s="66"/>
      <c r="L108" s="66"/>
      <c r="M108" s="66"/>
      <c r="N108" s="66"/>
      <c r="O108" s="66"/>
    </row>
    <row r="109" spans="1:15" x14ac:dyDescent="0.2">
      <c r="A109" s="69" t="s">
        <v>421</v>
      </c>
      <c r="B109" s="67" t="s">
        <v>422</v>
      </c>
      <c r="C109" s="64"/>
      <c r="D109" s="176"/>
      <c r="E109" s="176"/>
      <c r="F109" s="64"/>
      <c r="G109" s="174" t="e">
        <f t="shared" si="1"/>
        <v>#DIV/0!</v>
      </c>
      <c r="H109" s="178"/>
      <c r="I109" s="66"/>
      <c r="J109" s="66"/>
      <c r="K109" s="66"/>
      <c r="L109" s="66"/>
      <c r="M109" s="66"/>
      <c r="N109" s="66"/>
      <c r="O109" s="66"/>
    </row>
    <row r="110" spans="1:15" x14ac:dyDescent="0.2">
      <c r="A110" s="69" t="s">
        <v>423</v>
      </c>
      <c r="B110" s="67" t="s">
        <v>424</v>
      </c>
      <c r="C110" s="64"/>
      <c r="D110" s="176"/>
      <c r="E110" s="176"/>
      <c r="F110" s="64"/>
      <c r="G110" s="174" t="e">
        <f t="shared" si="1"/>
        <v>#DIV/0!</v>
      </c>
      <c r="H110" s="178"/>
      <c r="I110" s="66"/>
      <c r="J110" s="66"/>
      <c r="K110" s="66"/>
      <c r="L110" s="66"/>
      <c r="M110" s="66"/>
      <c r="N110" s="66"/>
      <c r="O110" s="66"/>
    </row>
    <row r="111" spans="1:15" x14ac:dyDescent="0.2">
      <c r="A111" s="69" t="s">
        <v>224</v>
      </c>
      <c r="B111" s="67" t="s">
        <v>225</v>
      </c>
      <c r="C111" s="64"/>
      <c r="D111" s="176"/>
      <c r="E111" s="176"/>
      <c r="F111" s="64"/>
      <c r="G111" s="174" t="e">
        <f t="shared" si="1"/>
        <v>#DIV/0!</v>
      </c>
      <c r="H111" s="178"/>
      <c r="I111" s="66"/>
      <c r="J111" s="66"/>
      <c r="K111" s="66"/>
      <c r="L111" s="66"/>
      <c r="M111" s="66"/>
      <c r="N111" s="66"/>
      <c r="O111" s="66"/>
    </row>
    <row r="112" spans="1:15" x14ac:dyDescent="0.2">
      <c r="A112" s="69" t="s">
        <v>425</v>
      </c>
      <c r="B112" s="67" t="s">
        <v>332</v>
      </c>
      <c r="C112" s="64"/>
      <c r="D112" s="176"/>
      <c r="E112" s="176"/>
      <c r="F112" s="64"/>
      <c r="G112" s="174" t="e">
        <f t="shared" si="1"/>
        <v>#DIV/0!</v>
      </c>
      <c r="H112" s="178"/>
      <c r="I112" s="66"/>
      <c r="J112" s="66"/>
      <c r="K112" s="66"/>
      <c r="L112" s="66"/>
      <c r="M112" s="66"/>
      <c r="N112" s="66"/>
      <c r="O112" s="66"/>
    </row>
    <row r="113" spans="1:15" x14ac:dyDescent="0.2">
      <c r="A113" s="193" t="s">
        <v>56</v>
      </c>
      <c r="B113" s="194" t="s">
        <v>226</v>
      </c>
      <c r="C113" s="195">
        <f>+C114+C121+C148+C151+C154</f>
        <v>124592.44</v>
      </c>
      <c r="D113" s="196">
        <f>+D114+D121+D148+D151+D154</f>
        <v>297095</v>
      </c>
      <c r="E113" s="196">
        <f>+E114+E121+E148+E151+E154</f>
        <v>0</v>
      </c>
      <c r="F113" s="195">
        <f>+F114+F121+F148+F151+F154</f>
        <v>36313.18</v>
      </c>
      <c r="G113" s="195">
        <f t="shared" si="1"/>
        <v>29.145572556408716</v>
      </c>
      <c r="H113" s="195">
        <f>+F113/D113*100</f>
        <v>12.222750298725996</v>
      </c>
      <c r="I113" s="166"/>
      <c r="J113" s="166"/>
      <c r="K113" s="166"/>
      <c r="L113" s="166"/>
      <c r="M113" s="166"/>
      <c r="N113" s="166"/>
      <c r="O113" s="166"/>
    </row>
    <row r="114" spans="1:15" x14ac:dyDescent="0.2">
      <c r="A114" s="181" t="s">
        <v>58</v>
      </c>
      <c r="B114" s="182" t="s">
        <v>227</v>
      </c>
      <c r="C114" s="178">
        <f>+C115+C117</f>
        <v>0</v>
      </c>
      <c r="D114" s="161"/>
      <c r="E114" s="161"/>
      <c r="F114" s="178">
        <f>+F115+F117</f>
        <v>0</v>
      </c>
      <c r="G114" s="178" t="e">
        <f t="shared" si="1"/>
        <v>#DIV/0!</v>
      </c>
      <c r="H114" s="178" t="e">
        <f>+F114/D114*100</f>
        <v>#DIV/0!</v>
      </c>
      <c r="I114" s="169"/>
      <c r="J114" s="169"/>
      <c r="K114" s="169"/>
      <c r="L114" s="169"/>
      <c r="M114" s="169"/>
      <c r="N114" s="169"/>
      <c r="O114" s="169"/>
    </row>
    <row r="115" spans="1:15" x14ac:dyDescent="0.2">
      <c r="A115" s="179" t="s">
        <v>426</v>
      </c>
      <c r="B115" s="180" t="s">
        <v>427</v>
      </c>
      <c r="C115" s="178">
        <f>+C116</f>
        <v>0</v>
      </c>
      <c r="D115" s="176"/>
      <c r="E115" s="176"/>
      <c r="F115" s="178">
        <f>+F116</f>
        <v>0</v>
      </c>
      <c r="G115" s="178" t="e">
        <f t="shared" si="1"/>
        <v>#DIV/0!</v>
      </c>
      <c r="H115" s="178"/>
      <c r="I115" s="169"/>
      <c r="J115" s="169"/>
      <c r="K115" s="169"/>
      <c r="L115" s="169"/>
      <c r="M115" s="169"/>
      <c r="N115" s="169"/>
      <c r="O115" s="169"/>
    </row>
    <row r="116" spans="1:15" x14ac:dyDescent="0.2">
      <c r="A116" s="69" t="s">
        <v>428</v>
      </c>
      <c r="B116" s="67" t="s">
        <v>343</v>
      </c>
      <c r="C116" s="64"/>
      <c r="D116" s="176"/>
      <c r="E116" s="176"/>
      <c r="F116" s="174"/>
      <c r="G116" s="174" t="e">
        <f t="shared" si="1"/>
        <v>#DIV/0!</v>
      </c>
      <c r="H116" s="178"/>
      <c r="I116" s="66"/>
      <c r="J116" s="66"/>
      <c r="K116" s="66"/>
      <c r="L116" s="66"/>
      <c r="M116" s="66"/>
      <c r="N116" s="66"/>
      <c r="O116" s="66"/>
    </row>
    <row r="117" spans="1:15" x14ac:dyDescent="0.2">
      <c r="A117" s="179" t="s">
        <v>228</v>
      </c>
      <c r="B117" s="180" t="s">
        <v>229</v>
      </c>
      <c r="C117" s="178">
        <f>+C118+C119+C120</f>
        <v>0</v>
      </c>
      <c r="D117" s="176"/>
      <c r="E117" s="176"/>
      <c r="F117" s="178">
        <f>+F118+F119+F120</f>
        <v>0</v>
      </c>
      <c r="G117" s="178" t="e">
        <f t="shared" si="1"/>
        <v>#DIV/0!</v>
      </c>
      <c r="H117" s="178"/>
      <c r="I117" s="169"/>
      <c r="J117" s="169"/>
      <c r="K117" s="169"/>
      <c r="L117" s="169"/>
      <c r="M117" s="169"/>
      <c r="N117" s="169"/>
      <c r="O117" s="169"/>
    </row>
    <row r="118" spans="1:15" x14ac:dyDescent="0.2">
      <c r="A118" s="69" t="s">
        <v>230</v>
      </c>
      <c r="B118" s="67" t="s">
        <v>231</v>
      </c>
      <c r="C118" s="64"/>
      <c r="D118" s="176"/>
      <c r="E118" s="176"/>
      <c r="F118" s="174"/>
      <c r="G118" s="174" t="e">
        <f t="shared" si="1"/>
        <v>#DIV/0!</v>
      </c>
      <c r="H118" s="178"/>
      <c r="I118" s="66"/>
      <c r="J118" s="66"/>
      <c r="K118" s="66"/>
      <c r="L118" s="66"/>
      <c r="M118" s="66"/>
      <c r="N118" s="66"/>
      <c r="O118" s="66"/>
    </row>
    <row r="119" spans="1:15" x14ac:dyDescent="0.2">
      <c r="A119" s="69" t="s">
        <v>429</v>
      </c>
      <c r="B119" s="67" t="s">
        <v>347</v>
      </c>
      <c r="C119" s="64"/>
      <c r="D119" s="176"/>
      <c r="E119" s="176"/>
      <c r="F119" s="174"/>
      <c r="G119" s="174" t="e">
        <f t="shared" si="1"/>
        <v>#DIV/0!</v>
      </c>
      <c r="H119" s="178"/>
      <c r="I119" s="66"/>
      <c r="J119" s="66"/>
      <c r="K119" s="66"/>
      <c r="L119" s="66"/>
      <c r="M119" s="66"/>
      <c r="N119" s="66"/>
      <c r="O119" s="66"/>
    </row>
    <row r="120" spans="1:15" x14ac:dyDescent="0.2">
      <c r="A120" s="69" t="s">
        <v>430</v>
      </c>
      <c r="B120" s="67" t="s">
        <v>431</v>
      </c>
      <c r="C120" s="64"/>
      <c r="D120" s="176"/>
      <c r="E120" s="176"/>
      <c r="F120" s="174"/>
      <c r="G120" s="174" t="e">
        <f t="shared" si="1"/>
        <v>#DIV/0!</v>
      </c>
      <c r="H120" s="178"/>
      <c r="I120" s="66"/>
      <c r="J120" s="66"/>
      <c r="K120" s="66"/>
      <c r="L120" s="66"/>
      <c r="M120" s="66"/>
      <c r="N120" s="66"/>
      <c r="O120" s="66"/>
    </row>
    <row r="121" spans="1:15" x14ac:dyDescent="0.2">
      <c r="A121" s="181" t="s">
        <v>232</v>
      </c>
      <c r="B121" s="182" t="s">
        <v>233</v>
      </c>
      <c r="C121" s="178">
        <f>+C122+C126+C134+C137+C141+C144</f>
        <v>124592.44</v>
      </c>
      <c r="D121" s="161">
        <v>297095</v>
      </c>
      <c r="E121" s="161"/>
      <c r="F121" s="178">
        <f>+F122+F126+F134+F137+F141+F144</f>
        <v>36313.18</v>
      </c>
      <c r="G121" s="178">
        <f t="shared" si="1"/>
        <v>29.145572556408716</v>
      </c>
      <c r="H121" s="178">
        <f>+F121/D121*100</f>
        <v>12.222750298725996</v>
      </c>
      <c r="I121" s="169"/>
      <c r="J121" s="169"/>
      <c r="K121" s="169"/>
      <c r="L121" s="169"/>
      <c r="M121" s="169"/>
      <c r="N121" s="169"/>
      <c r="O121" s="169"/>
    </row>
    <row r="122" spans="1:15" x14ac:dyDescent="0.2">
      <c r="A122" s="179" t="s">
        <v>234</v>
      </c>
      <c r="B122" s="180" t="s">
        <v>235</v>
      </c>
      <c r="C122" s="178">
        <f>SUM(C123:C125)</f>
        <v>0</v>
      </c>
      <c r="D122" s="176"/>
      <c r="E122" s="176"/>
      <c r="F122" s="178">
        <f>SUM(F123:F125)</f>
        <v>0</v>
      </c>
      <c r="G122" s="178" t="e">
        <f t="shared" si="1"/>
        <v>#DIV/0!</v>
      </c>
      <c r="H122" s="178"/>
      <c r="I122" s="169"/>
      <c r="J122" s="169"/>
      <c r="K122" s="169"/>
      <c r="L122" s="169"/>
      <c r="M122" s="169"/>
      <c r="N122" s="169"/>
      <c r="O122" s="169"/>
    </row>
    <row r="123" spans="1:15" x14ac:dyDescent="0.2">
      <c r="A123" s="69" t="s">
        <v>432</v>
      </c>
      <c r="B123" s="67" t="s">
        <v>353</v>
      </c>
      <c r="C123" s="64"/>
      <c r="D123" s="176"/>
      <c r="E123" s="176"/>
      <c r="F123" s="174"/>
      <c r="G123" s="174" t="e">
        <f t="shared" si="1"/>
        <v>#DIV/0!</v>
      </c>
      <c r="H123" s="178"/>
      <c r="I123" s="66"/>
      <c r="J123" s="66"/>
      <c r="K123" s="66"/>
      <c r="L123" s="66"/>
      <c r="M123" s="66"/>
      <c r="N123" s="66"/>
      <c r="O123" s="66"/>
    </row>
    <row r="124" spans="1:15" x14ac:dyDescent="0.2">
      <c r="A124" s="69" t="s">
        <v>236</v>
      </c>
      <c r="B124" s="67" t="s">
        <v>237</v>
      </c>
      <c r="C124" s="64"/>
      <c r="D124" s="176"/>
      <c r="E124" s="176"/>
      <c r="F124" s="174"/>
      <c r="G124" s="174" t="e">
        <f t="shared" si="1"/>
        <v>#DIV/0!</v>
      </c>
      <c r="H124" s="178"/>
      <c r="I124" s="66"/>
      <c r="J124" s="66"/>
      <c r="K124" s="66"/>
      <c r="L124" s="66"/>
      <c r="M124" s="66"/>
      <c r="N124" s="66"/>
      <c r="O124" s="66"/>
    </row>
    <row r="125" spans="1:15" x14ac:dyDescent="0.2">
      <c r="A125" s="69" t="s">
        <v>433</v>
      </c>
      <c r="B125" s="67" t="s">
        <v>434</v>
      </c>
      <c r="C125" s="64"/>
      <c r="D125" s="176"/>
      <c r="E125" s="176"/>
      <c r="F125" s="174"/>
      <c r="G125" s="174" t="e">
        <f t="shared" si="1"/>
        <v>#DIV/0!</v>
      </c>
      <c r="H125" s="178"/>
      <c r="I125" s="66"/>
      <c r="J125" s="66"/>
      <c r="K125" s="66"/>
      <c r="L125" s="66"/>
      <c r="M125" s="66"/>
      <c r="N125" s="66"/>
      <c r="O125" s="66"/>
    </row>
    <row r="126" spans="1:15" x14ac:dyDescent="0.2">
      <c r="A126" s="179" t="s">
        <v>238</v>
      </c>
      <c r="B126" s="180" t="s">
        <v>239</v>
      </c>
      <c r="C126" s="178">
        <v>107300.97</v>
      </c>
      <c r="D126" s="176"/>
      <c r="E126" s="176"/>
      <c r="F126" s="178">
        <f>SUM(F127:F133)</f>
        <v>24634.050000000003</v>
      </c>
      <c r="G126" s="178">
        <f t="shared" si="1"/>
        <v>22.957900566975304</v>
      </c>
      <c r="H126" s="178"/>
      <c r="I126" s="169"/>
      <c r="J126" s="169"/>
      <c r="K126" s="169"/>
      <c r="L126" s="169"/>
      <c r="M126" s="169"/>
      <c r="N126" s="169"/>
      <c r="O126" s="169"/>
    </row>
    <row r="127" spans="1:15" x14ac:dyDescent="0.2">
      <c r="A127" s="69" t="s">
        <v>240</v>
      </c>
      <c r="B127" s="67" t="s">
        <v>241</v>
      </c>
      <c r="C127" s="64">
        <v>62988.06</v>
      </c>
      <c r="D127" s="176"/>
      <c r="E127" s="176"/>
      <c r="F127" s="174">
        <v>18454.22</v>
      </c>
      <c r="G127" s="174">
        <f t="shared" si="1"/>
        <v>29.297965360419102</v>
      </c>
      <c r="H127" s="178"/>
      <c r="I127" s="66"/>
      <c r="J127" s="66"/>
      <c r="K127" s="66"/>
      <c r="L127" s="66"/>
      <c r="M127" s="66"/>
      <c r="N127" s="66"/>
      <c r="O127" s="66"/>
    </row>
    <row r="128" spans="1:15" x14ac:dyDescent="0.2">
      <c r="A128" s="69" t="s">
        <v>435</v>
      </c>
      <c r="B128" s="67" t="s">
        <v>436</v>
      </c>
      <c r="C128" s="64">
        <v>18646.03</v>
      </c>
      <c r="D128" s="176"/>
      <c r="E128" s="176"/>
      <c r="F128" s="174">
        <v>4505</v>
      </c>
      <c r="G128" s="174">
        <f t="shared" si="1"/>
        <v>24.160639020745972</v>
      </c>
      <c r="H128" s="178"/>
      <c r="I128" s="66"/>
      <c r="J128" s="66"/>
      <c r="K128" s="66"/>
      <c r="L128" s="66"/>
      <c r="M128" s="66"/>
      <c r="N128" s="66"/>
      <c r="O128" s="66"/>
    </row>
    <row r="129" spans="1:15" x14ac:dyDescent="0.2">
      <c r="A129" s="69" t="s">
        <v>437</v>
      </c>
      <c r="B129" s="67" t="s">
        <v>438</v>
      </c>
      <c r="C129" s="64">
        <v>23676.62</v>
      </c>
      <c r="D129" s="176"/>
      <c r="E129" s="176"/>
      <c r="F129" s="174"/>
      <c r="G129" s="174">
        <f t="shared" si="1"/>
        <v>0</v>
      </c>
      <c r="H129" s="178"/>
      <c r="I129" s="66"/>
      <c r="J129" s="66"/>
      <c r="K129" s="66"/>
      <c r="L129" s="66"/>
      <c r="M129" s="66"/>
      <c r="N129" s="66"/>
      <c r="O129" s="66"/>
    </row>
    <row r="130" spans="1:15" x14ac:dyDescent="0.2">
      <c r="A130" s="69" t="s">
        <v>242</v>
      </c>
      <c r="B130" s="67" t="s">
        <v>243</v>
      </c>
      <c r="C130" s="64"/>
      <c r="D130" s="176"/>
      <c r="E130" s="176"/>
      <c r="F130" s="174"/>
      <c r="G130" s="174" t="e">
        <f t="shared" si="1"/>
        <v>#DIV/0!</v>
      </c>
      <c r="H130" s="178"/>
      <c r="I130" s="66"/>
      <c r="J130" s="66"/>
      <c r="K130" s="66"/>
      <c r="L130" s="66"/>
      <c r="M130" s="66"/>
      <c r="N130" s="66"/>
      <c r="O130" s="66"/>
    </row>
    <row r="131" spans="1:15" x14ac:dyDescent="0.2">
      <c r="A131" s="69" t="s">
        <v>439</v>
      </c>
      <c r="B131" s="67" t="s">
        <v>440</v>
      </c>
      <c r="C131" s="64"/>
      <c r="D131" s="176"/>
      <c r="E131" s="176"/>
      <c r="F131" s="174"/>
      <c r="G131" s="174" t="e">
        <f t="shared" si="1"/>
        <v>#DIV/0!</v>
      </c>
      <c r="H131" s="178"/>
      <c r="I131" s="66"/>
      <c r="J131" s="66"/>
      <c r="K131" s="66"/>
      <c r="L131" s="66"/>
      <c r="M131" s="66"/>
      <c r="N131" s="66"/>
      <c r="O131" s="66"/>
    </row>
    <row r="132" spans="1:15" x14ac:dyDescent="0.2">
      <c r="A132" s="69" t="s">
        <v>441</v>
      </c>
      <c r="B132" s="67" t="s">
        <v>359</v>
      </c>
      <c r="C132" s="64">
        <v>664.26</v>
      </c>
      <c r="D132" s="176"/>
      <c r="E132" s="176"/>
      <c r="F132" s="174">
        <v>772.22</v>
      </c>
      <c r="G132" s="174">
        <f t="shared" si="1"/>
        <v>116.25267214644867</v>
      </c>
      <c r="H132" s="178"/>
      <c r="I132" s="66"/>
      <c r="J132" s="66"/>
      <c r="K132" s="66"/>
      <c r="L132" s="66"/>
      <c r="M132" s="66"/>
      <c r="N132" s="66"/>
      <c r="O132" s="66"/>
    </row>
    <row r="133" spans="1:15" x14ac:dyDescent="0.2">
      <c r="A133" s="69" t="s">
        <v>442</v>
      </c>
      <c r="B133" s="67" t="s">
        <v>361</v>
      </c>
      <c r="C133" s="64">
        <v>358.35</v>
      </c>
      <c r="D133" s="176"/>
      <c r="E133" s="176"/>
      <c r="F133" s="174">
        <v>902.61</v>
      </c>
      <c r="G133" s="174">
        <f t="shared" si="1"/>
        <v>251.87944746755963</v>
      </c>
      <c r="H133" s="178"/>
      <c r="I133" s="66"/>
      <c r="J133" s="66"/>
      <c r="K133" s="66"/>
      <c r="L133" s="66"/>
      <c r="M133" s="66"/>
      <c r="N133" s="66"/>
      <c r="O133" s="66"/>
    </row>
    <row r="134" spans="1:15" x14ac:dyDescent="0.2">
      <c r="A134" s="179" t="s">
        <v>443</v>
      </c>
      <c r="B134" s="180" t="s">
        <v>444</v>
      </c>
      <c r="C134" s="178">
        <f>+C135+C136</f>
        <v>0</v>
      </c>
      <c r="D134" s="176"/>
      <c r="E134" s="176"/>
      <c r="F134" s="178">
        <f>+F135+F136</f>
        <v>0</v>
      </c>
      <c r="G134" s="178" t="e">
        <f t="shared" si="1"/>
        <v>#DIV/0!</v>
      </c>
      <c r="H134" s="178"/>
      <c r="I134" s="169"/>
      <c r="J134" s="169"/>
      <c r="K134" s="169"/>
      <c r="L134" s="169"/>
      <c r="M134" s="169"/>
      <c r="N134" s="169"/>
      <c r="O134" s="169"/>
    </row>
    <row r="135" spans="1:15" x14ac:dyDescent="0.2">
      <c r="A135" s="69" t="s">
        <v>445</v>
      </c>
      <c r="B135" s="67" t="s">
        <v>365</v>
      </c>
      <c r="C135" s="64"/>
      <c r="D135" s="176"/>
      <c r="E135" s="176"/>
      <c r="F135" s="174"/>
      <c r="G135" s="174" t="e">
        <f t="shared" si="1"/>
        <v>#DIV/0!</v>
      </c>
      <c r="H135" s="178"/>
      <c r="I135" s="66"/>
      <c r="J135" s="66"/>
      <c r="K135" s="66"/>
      <c r="L135" s="66"/>
      <c r="M135" s="66"/>
      <c r="N135" s="66"/>
      <c r="O135" s="66"/>
    </row>
    <row r="136" spans="1:15" x14ac:dyDescent="0.2">
      <c r="A136" s="69" t="s">
        <v>446</v>
      </c>
      <c r="B136" s="67" t="s">
        <v>367</v>
      </c>
      <c r="C136" s="64"/>
      <c r="D136" s="176"/>
      <c r="E136" s="176"/>
      <c r="F136" s="174"/>
      <c r="G136" s="174" t="e">
        <f t="shared" si="1"/>
        <v>#DIV/0!</v>
      </c>
      <c r="H136" s="178"/>
      <c r="I136" s="66"/>
      <c r="J136" s="66"/>
      <c r="K136" s="66"/>
      <c r="L136" s="66"/>
      <c r="M136" s="66"/>
      <c r="N136" s="66"/>
      <c r="O136" s="66"/>
    </row>
    <row r="137" spans="1:15" x14ac:dyDescent="0.2">
      <c r="A137" s="179" t="s">
        <v>447</v>
      </c>
      <c r="B137" s="180" t="s">
        <v>448</v>
      </c>
      <c r="C137" s="178">
        <f>+C138+C139+C140</f>
        <v>17291.47</v>
      </c>
      <c r="D137" s="176"/>
      <c r="E137" s="176"/>
      <c r="F137" s="178">
        <f>+F138+F139+F140</f>
        <v>11679.13</v>
      </c>
      <c r="G137" s="178">
        <f t="shared" ref="G137:G157" si="2">+F137/C137*100</f>
        <v>67.542724823279912</v>
      </c>
      <c r="H137" s="178"/>
      <c r="I137" s="169"/>
      <c r="J137" s="169"/>
      <c r="K137" s="169"/>
      <c r="L137" s="169"/>
      <c r="M137" s="169"/>
      <c r="N137" s="169"/>
      <c r="O137" s="169"/>
    </row>
    <row r="138" spans="1:15" x14ac:dyDescent="0.2">
      <c r="A138" s="69" t="s">
        <v>449</v>
      </c>
      <c r="B138" s="67" t="s">
        <v>450</v>
      </c>
      <c r="C138" s="64">
        <v>17291.47</v>
      </c>
      <c r="D138" s="176"/>
      <c r="E138" s="176"/>
      <c r="F138" s="174">
        <v>11679.13</v>
      </c>
      <c r="G138" s="174">
        <f t="shared" si="2"/>
        <v>67.542724823279912</v>
      </c>
      <c r="H138" s="178"/>
      <c r="I138" s="66"/>
      <c r="J138" s="66"/>
      <c r="K138" s="66"/>
      <c r="L138" s="66"/>
      <c r="M138" s="66"/>
      <c r="N138" s="66"/>
      <c r="O138" s="66"/>
    </row>
    <row r="139" spans="1:15" x14ac:dyDescent="0.2">
      <c r="A139" s="69" t="s">
        <v>451</v>
      </c>
      <c r="B139" s="67" t="s">
        <v>452</v>
      </c>
      <c r="C139" s="64"/>
      <c r="D139" s="176"/>
      <c r="E139" s="176"/>
      <c r="F139" s="174"/>
      <c r="G139" s="174" t="e">
        <f t="shared" si="2"/>
        <v>#DIV/0!</v>
      </c>
      <c r="H139" s="178"/>
      <c r="I139" s="66"/>
      <c r="J139" s="66"/>
      <c r="K139" s="66"/>
      <c r="L139" s="66"/>
      <c r="M139" s="66"/>
      <c r="N139" s="66"/>
      <c r="O139" s="66"/>
    </row>
    <row r="140" spans="1:15" x14ac:dyDescent="0.2">
      <c r="A140" s="69" t="s">
        <v>453</v>
      </c>
      <c r="B140" s="67" t="s">
        <v>454</v>
      </c>
      <c r="C140" s="64"/>
      <c r="D140" s="176"/>
      <c r="E140" s="176"/>
      <c r="F140" s="174"/>
      <c r="G140" s="174" t="e">
        <f t="shared" si="2"/>
        <v>#DIV/0!</v>
      </c>
      <c r="H140" s="178"/>
      <c r="I140" s="66"/>
      <c r="J140" s="66"/>
      <c r="K140" s="66"/>
      <c r="L140" s="66"/>
      <c r="M140" s="66"/>
      <c r="N140" s="66"/>
      <c r="O140" s="66"/>
    </row>
    <row r="141" spans="1:15" x14ac:dyDescent="0.2">
      <c r="A141" s="179" t="s">
        <v>455</v>
      </c>
      <c r="B141" s="180" t="s">
        <v>456</v>
      </c>
      <c r="C141" s="178">
        <f>+C142+C143</f>
        <v>0</v>
      </c>
      <c r="D141" s="176"/>
      <c r="E141" s="176"/>
      <c r="F141" s="178">
        <f>+F142+F143</f>
        <v>0</v>
      </c>
      <c r="G141" s="178" t="e">
        <f t="shared" si="2"/>
        <v>#DIV/0!</v>
      </c>
      <c r="H141" s="178"/>
      <c r="I141" s="169"/>
      <c r="J141" s="169"/>
      <c r="K141" s="169"/>
      <c r="L141" s="169"/>
      <c r="M141" s="169"/>
      <c r="N141" s="169"/>
      <c r="O141" s="169"/>
    </row>
    <row r="142" spans="1:15" x14ac:dyDescent="0.2">
      <c r="A142" s="69" t="s">
        <v>457</v>
      </c>
      <c r="B142" s="67" t="s">
        <v>458</v>
      </c>
      <c r="C142" s="64"/>
      <c r="D142" s="176"/>
      <c r="E142" s="176"/>
      <c r="F142" s="64"/>
      <c r="G142" s="174" t="e">
        <f t="shared" si="2"/>
        <v>#DIV/0!</v>
      </c>
      <c r="H142" s="178"/>
      <c r="I142" s="66"/>
      <c r="J142" s="66"/>
      <c r="K142" s="66"/>
      <c r="L142" s="66"/>
      <c r="M142" s="66"/>
      <c r="N142" s="66"/>
      <c r="O142" s="66"/>
    </row>
    <row r="143" spans="1:15" x14ac:dyDescent="0.2">
      <c r="A143" s="69" t="s">
        <v>459</v>
      </c>
      <c r="B143" s="67" t="s">
        <v>371</v>
      </c>
      <c r="C143" s="64"/>
      <c r="D143" s="176"/>
      <c r="E143" s="176"/>
      <c r="F143" s="64"/>
      <c r="G143" s="174" t="e">
        <f t="shared" si="2"/>
        <v>#DIV/0!</v>
      </c>
      <c r="H143" s="178"/>
      <c r="I143" s="66"/>
      <c r="J143" s="66"/>
      <c r="K143" s="66"/>
      <c r="L143" s="66"/>
      <c r="M143" s="66"/>
      <c r="N143" s="66"/>
      <c r="O143" s="66"/>
    </row>
    <row r="144" spans="1:15" x14ac:dyDescent="0.2">
      <c r="A144" s="179" t="s">
        <v>244</v>
      </c>
      <c r="B144" s="180" t="s">
        <v>245</v>
      </c>
      <c r="C144" s="178">
        <f>+C145+C146+C147</f>
        <v>0</v>
      </c>
      <c r="D144" s="176"/>
      <c r="E144" s="176"/>
      <c r="F144" s="178">
        <f>+F145+F146+F147</f>
        <v>0</v>
      </c>
      <c r="G144" s="178" t="e">
        <f t="shared" si="2"/>
        <v>#DIV/0!</v>
      </c>
      <c r="H144" s="178"/>
      <c r="I144" s="169"/>
      <c r="J144" s="169"/>
      <c r="K144" s="169"/>
      <c r="L144" s="169"/>
      <c r="M144" s="169"/>
      <c r="N144" s="169"/>
      <c r="O144" s="169"/>
    </row>
    <row r="145" spans="1:15" x14ac:dyDescent="0.2">
      <c r="A145" s="69" t="s">
        <v>246</v>
      </c>
      <c r="B145" s="67" t="s">
        <v>247</v>
      </c>
      <c r="C145" s="64"/>
      <c r="D145" s="176"/>
      <c r="E145" s="176"/>
      <c r="F145" s="174"/>
      <c r="G145" s="174" t="e">
        <f t="shared" si="2"/>
        <v>#DIV/0!</v>
      </c>
      <c r="H145" s="178"/>
      <c r="I145" s="66"/>
      <c r="J145" s="66"/>
      <c r="K145" s="66"/>
      <c r="L145" s="66"/>
      <c r="M145" s="66"/>
      <c r="N145" s="66"/>
      <c r="O145" s="66"/>
    </row>
    <row r="146" spans="1:15" x14ac:dyDescent="0.2">
      <c r="A146" s="69" t="s">
        <v>460</v>
      </c>
      <c r="B146" s="67" t="s">
        <v>461</v>
      </c>
      <c r="C146" s="64"/>
      <c r="D146" s="176"/>
      <c r="E146" s="176"/>
      <c r="F146" s="174"/>
      <c r="G146" s="174" t="e">
        <f t="shared" si="2"/>
        <v>#DIV/0!</v>
      </c>
      <c r="H146" s="178"/>
      <c r="I146" s="66"/>
      <c r="J146" s="66"/>
      <c r="K146" s="66"/>
      <c r="L146" s="66"/>
      <c r="M146" s="66"/>
      <c r="N146" s="66"/>
      <c r="O146" s="66"/>
    </row>
    <row r="147" spans="1:15" x14ac:dyDescent="0.2">
      <c r="A147" s="69" t="s">
        <v>462</v>
      </c>
      <c r="B147" s="67" t="s">
        <v>463</v>
      </c>
      <c r="C147" s="64"/>
      <c r="D147" s="176"/>
      <c r="E147" s="176"/>
      <c r="F147" s="174"/>
      <c r="G147" s="174" t="e">
        <f t="shared" si="2"/>
        <v>#DIV/0!</v>
      </c>
      <c r="H147" s="178"/>
      <c r="I147" s="66"/>
      <c r="J147" s="66"/>
      <c r="K147" s="66"/>
      <c r="L147" s="66"/>
      <c r="M147" s="66"/>
      <c r="N147" s="66"/>
      <c r="O147" s="66"/>
    </row>
    <row r="148" spans="1:15" ht="25.5" x14ac:dyDescent="0.2">
      <c r="A148" s="181" t="s">
        <v>59</v>
      </c>
      <c r="B148" s="182" t="s">
        <v>464</v>
      </c>
      <c r="C148" s="178">
        <f>+C149</f>
        <v>0</v>
      </c>
      <c r="D148" s="161"/>
      <c r="E148" s="161"/>
      <c r="F148" s="178">
        <f>+F149</f>
        <v>0</v>
      </c>
      <c r="G148" s="178" t="e">
        <f t="shared" si="2"/>
        <v>#DIV/0!</v>
      </c>
      <c r="H148" s="178" t="e">
        <f>+F148/D148*100</f>
        <v>#DIV/0!</v>
      </c>
      <c r="I148" s="169"/>
      <c r="J148" s="169"/>
      <c r="K148" s="169"/>
      <c r="L148" s="169"/>
      <c r="M148" s="169"/>
      <c r="N148" s="169"/>
      <c r="O148" s="169"/>
    </row>
    <row r="149" spans="1:15" x14ac:dyDescent="0.2">
      <c r="A149" s="179" t="s">
        <v>465</v>
      </c>
      <c r="B149" s="180" t="s">
        <v>466</v>
      </c>
      <c r="C149" s="178">
        <f>+C150</f>
        <v>0</v>
      </c>
      <c r="D149" s="176"/>
      <c r="E149" s="176"/>
      <c r="F149" s="178">
        <f>+F150</f>
        <v>0</v>
      </c>
      <c r="G149" s="178" t="e">
        <f t="shared" si="2"/>
        <v>#DIV/0!</v>
      </c>
      <c r="H149" s="178"/>
      <c r="I149" s="169"/>
      <c r="J149" s="169"/>
      <c r="K149" s="169"/>
      <c r="L149" s="169"/>
      <c r="M149" s="169"/>
      <c r="N149" s="169"/>
      <c r="O149" s="169"/>
    </row>
    <row r="150" spans="1:15" x14ac:dyDescent="0.2">
      <c r="A150" s="69" t="s">
        <v>467</v>
      </c>
      <c r="B150" s="67" t="s">
        <v>468</v>
      </c>
      <c r="C150" s="174"/>
      <c r="D150" s="176"/>
      <c r="E150" s="176"/>
      <c r="F150" s="174"/>
      <c r="G150" s="174" t="e">
        <f t="shared" si="2"/>
        <v>#DIV/0!</v>
      </c>
      <c r="H150" s="178"/>
      <c r="I150" s="66"/>
      <c r="J150" s="66"/>
      <c r="K150" s="66"/>
      <c r="L150" s="66"/>
      <c r="M150" s="66"/>
      <c r="N150" s="66"/>
      <c r="O150" s="66"/>
    </row>
    <row r="151" spans="1:15" x14ac:dyDescent="0.2">
      <c r="A151" s="181" t="s">
        <v>469</v>
      </c>
      <c r="B151" s="182" t="s">
        <v>470</v>
      </c>
      <c r="C151" s="178">
        <f>+C152</f>
        <v>0</v>
      </c>
      <c r="D151" s="161"/>
      <c r="E151" s="161"/>
      <c r="F151" s="178">
        <f>+F152</f>
        <v>0</v>
      </c>
      <c r="G151" s="178" t="e">
        <f t="shared" si="2"/>
        <v>#DIV/0!</v>
      </c>
      <c r="H151" s="178" t="e">
        <f>+F151/D151*100</f>
        <v>#DIV/0!</v>
      </c>
      <c r="I151" s="169"/>
      <c r="J151" s="169"/>
      <c r="K151" s="169"/>
      <c r="L151" s="169"/>
      <c r="M151" s="169"/>
      <c r="N151" s="169"/>
      <c r="O151" s="169"/>
    </row>
    <row r="152" spans="1:15" x14ac:dyDescent="0.2">
      <c r="A152" s="179" t="s">
        <v>471</v>
      </c>
      <c r="B152" s="180" t="s">
        <v>472</v>
      </c>
      <c r="C152" s="178">
        <f>+C153</f>
        <v>0</v>
      </c>
      <c r="D152" s="176"/>
      <c r="E152" s="176"/>
      <c r="F152" s="178">
        <f>+F153</f>
        <v>0</v>
      </c>
      <c r="G152" s="178" t="e">
        <f t="shared" si="2"/>
        <v>#DIV/0!</v>
      </c>
      <c r="H152" s="178"/>
      <c r="I152" s="169"/>
      <c r="J152" s="169"/>
      <c r="K152" s="169"/>
      <c r="L152" s="169"/>
      <c r="M152" s="169"/>
      <c r="N152" s="169"/>
      <c r="O152" s="169"/>
    </row>
    <row r="153" spans="1:15" x14ac:dyDescent="0.2">
      <c r="A153" s="69" t="s">
        <v>473</v>
      </c>
      <c r="B153" s="67" t="s">
        <v>474</v>
      </c>
      <c r="C153" s="64"/>
      <c r="D153" s="176"/>
      <c r="E153" s="176"/>
      <c r="F153" s="64"/>
      <c r="G153" s="174" t="e">
        <f t="shared" si="2"/>
        <v>#DIV/0!</v>
      </c>
      <c r="H153" s="178"/>
      <c r="I153" s="66"/>
      <c r="J153" s="66"/>
      <c r="K153" s="66"/>
      <c r="L153" s="66"/>
      <c r="M153" s="66"/>
      <c r="N153" s="66"/>
      <c r="O153" s="66"/>
    </row>
    <row r="154" spans="1:15" x14ac:dyDescent="0.2">
      <c r="A154" s="181" t="s">
        <v>248</v>
      </c>
      <c r="B154" s="182" t="s">
        <v>249</v>
      </c>
      <c r="C154" s="178">
        <f>+C155+C157+C159+C161</f>
        <v>0</v>
      </c>
      <c r="D154" s="161"/>
      <c r="E154" s="161"/>
      <c r="F154" s="178">
        <f>+F155+F157+F159+F161</f>
        <v>0</v>
      </c>
      <c r="G154" s="178" t="e">
        <f t="shared" si="2"/>
        <v>#DIV/0!</v>
      </c>
      <c r="H154" s="178" t="e">
        <f>+F154/D154*100</f>
        <v>#DIV/0!</v>
      </c>
      <c r="I154" s="169"/>
      <c r="J154" s="169"/>
      <c r="K154" s="169"/>
      <c r="L154" s="169"/>
      <c r="M154" s="169"/>
      <c r="N154" s="169"/>
      <c r="O154" s="169"/>
    </row>
    <row r="155" spans="1:15" x14ac:dyDescent="0.2">
      <c r="A155" s="179" t="s">
        <v>250</v>
      </c>
      <c r="B155" s="180" t="s">
        <v>251</v>
      </c>
      <c r="C155" s="178">
        <f>+C156</f>
        <v>0</v>
      </c>
      <c r="D155" s="176"/>
      <c r="E155" s="176"/>
      <c r="F155" s="178">
        <f>+F156</f>
        <v>0</v>
      </c>
      <c r="G155" s="178" t="e">
        <f t="shared" si="2"/>
        <v>#DIV/0!</v>
      </c>
      <c r="H155" s="178"/>
      <c r="I155" s="169"/>
      <c r="J155" s="169"/>
      <c r="K155" s="169"/>
      <c r="L155" s="169"/>
      <c r="M155" s="169"/>
      <c r="N155" s="169"/>
      <c r="O155" s="169"/>
    </row>
    <row r="156" spans="1:15" x14ac:dyDescent="0.2">
      <c r="A156" s="69" t="s">
        <v>252</v>
      </c>
      <c r="B156" s="67" t="s">
        <v>251</v>
      </c>
      <c r="C156" s="64"/>
      <c r="D156" s="176"/>
      <c r="E156" s="176"/>
      <c r="F156" s="64"/>
      <c r="G156" s="174" t="e">
        <f t="shared" si="2"/>
        <v>#DIV/0!</v>
      </c>
      <c r="H156" s="178"/>
      <c r="I156" s="66"/>
      <c r="J156" s="66"/>
      <c r="K156" s="66"/>
      <c r="L156" s="66"/>
      <c r="M156" s="66"/>
      <c r="N156" s="66"/>
      <c r="O156" s="66"/>
    </row>
    <row r="157" spans="1:15" x14ac:dyDescent="0.2">
      <c r="A157" s="179" t="s">
        <v>475</v>
      </c>
      <c r="B157" s="180" t="s">
        <v>476</v>
      </c>
      <c r="C157" s="178">
        <f>+C158</f>
        <v>0</v>
      </c>
      <c r="D157" s="176"/>
      <c r="E157" s="176"/>
      <c r="F157" s="178">
        <f>+F158</f>
        <v>0</v>
      </c>
      <c r="G157" s="178" t="e">
        <f t="shared" si="2"/>
        <v>#DIV/0!</v>
      </c>
      <c r="H157" s="178"/>
      <c r="I157" s="169"/>
      <c r="J157" s="169"/>
      <c r="K157" s="169"/>
      <c r="L157" s="169"/>
      <c r="M157" s="169"/>
      <c r="N157" s="169"/>
      <c r="O157" s="169"/>
    </row>
    <row r="158" spans="1:15" x14ac:dyDescent="0.2">
      <c r="A158" s="69" t="s">
        <v>477</v>
      </c>
      <c r="B158" s="67" t="s">
        <v>476</v>
      </c>
      <c r="C158" s="64"/>
      <c r="D158" s="176"/>
      <c r="E158" s="176"/>
      <c r="F158" s="64"/>
      <c r="G158" s="174" t="e">
        <f>+F158/C158*100</f>
        <v>#DIV/0!</v>
      </c>
      <c r="H158" s="178"/>
      <c r="I158" s="66"/>
      <c r="J158" s="66"/>
      <c r="K158" s="66"/>
      <c r="L158" s="66"/>
      <c r="M158" s="66"/>
      <c r="N158" s="66"/>
      <c r="O158" s="66"/>
    </row>
    <row r="159" spans="1:15" x14ac:dyDescent="0.2">
      <c r="A159" s="179" t="s">
        <v>478</v>
      </c>
      <c r="B159" s="180" t="s">
        <v>479</v>
      </c>
      <c r="C159" s="178">
        <f>+C160</f>
        <v>0</v>
      </c>
      <c r="D159" s="176"/>
      <c r="E159" s="176"/>
      <c r="F159" s="178">
        <f>+F160</f>
        <v>0</v>
      </c>
      <c r="G159" s="178" t="e">
        <f>+F159/C159*100</f>
        <v>#DIV/0!</v>
      </c>
      <c r="H159" s="178"/>
      <c r="I159" s="169"/>
      <c r="J159" s="169"/>
      <c r="K159" s="169"/>
      <c r="L159" s="169"/>
      <c r="M159" s="169"/>
      <c r="N159" s="169"/>
      <c r="O159" s="169"/>
    </row>
    <row r="160" spans="1:15" x14ac:dyDescent="0.2">
      <c r="A160" s="69" t="s">
        <v>480</v>
      </c>
      <c r="B160" s="67" t="s">
        <v>479</v>
      </c>
      <c r="C160" s="64"/>
      <c r="D160" s="176"/>
      <c r="E160" s="176"/>
      <c r="F160" s="64"/>
      <c r="G160" s="174" t="e">
        <f>+F160/C160*100</f>
        <v>#DIV/0!</v>
      </c>
      <c r="H160" s="178"/>
      <c r="I160" s="66"/>
      <c r="J160" s="66"/>
      <c r="K160" s="66"/>
      <c r="L160" s="66"/>
      <c r="M160" s="66"/>
      <c r="N160" s="66"/>
      <c r="O160" s="66"/>
    </row>
    <row r="161" spans="1:15" x14ac:dyDescent="0.2">
      <c r="A161" s="179" t="s">
        <v>481</v>
      </c>
      <c r="B161" s="180" t="s">
        <v>482</v>
      </c>
      <c r="C161" s="178">
        <f>+C162</f>
        <v>0</v>
      </c>
      <c r="D161" s="176"/>
      <c r="E161" s="176"/>
      <c r="F161" s="178">
        <f>+F162</f>
        <v>0</v>
      </c>
      <c r="G161" s="178" t="e">
        <f>+F161/C161*100</f>
        <v>#DIV/0!</v>
      </c>
      <c r="H161" s="178"/>
      <c r="I161" s="169"/>
      <c r="J161" s="169"/>
      <c r="K161" s="169"/>
      <c r="L161" s="169"/>
      <c r="M161" s="169"/>
      <c r="N161" s="169"/>
      <c r="O161" s="169"/>
    </row>
    <row r="162" spans="1:15" x14ac:dyDescent="0.2">
      <c r="A162" s="69" t="s">
        <v>483</v>
      </c>
      <c r="B162" s="67" t="s">
        <v>482</v>
      </c>
      <c r="C162" s="64"/>
      <c r="D162" s="176"/>
      <c r="E162" s="176"/>
      <c r="F162" s="64"/>
      <c r="G162" s="174" t="e">
        <f>+F162/C162*100</f>
        <v>#DIV/0!</v>
      </c>
      <c r="H162" s="178"/>
      <c r="I162" s="66"/>
      <c r="J162" s="66"/>
      <c r="K162" s="66"/>
      <c r="L162" s="66"/>
      <c r="M162" s="66"/>
      <c r="N162" s="66"/>
      <c r="O162" s="66"/>
    </row>
    <row r="163" spans="1:15" x14ac:dyDescent="0.2">
      <c r="H163" s="149"/>
    </row>
    <row r="166" spans="1:15" x14ac:dyDescent="0.2">
      <c r="A166" s="32" t="s">
        <v>550</v>
      </c>
    </row>
    <row r="167" spans="1:15" x14ac:dyDescent="0.2">
      <c r="A167" s="32" t="s">
        <v>544</v>
      </c>
    </row>
    <row r="168" spans="1:15" x14ac:dyDescent="0.2">
      <c r="A168" s="32" t="s">
        <v>545</v>
      </c>
    </row>
    <row r="169" spans="1:15" x14ac:dyDescent="0.2">
      <c r="A169" s="32" t="s">
        <v>546</v>
      </c>
    </row>
    <row r="170" spans="1:15" x14ac:dyDescent="0.2">
      <c r="A170" s="32" t="s">
        <v>547</v>
      </c>
    </row>
    <row r="171" spans="1:15" x14ac:dyDescent="0.2">
      <c r="A171" s="32" t="s">
        <v>548</v>
      </c>
    </row>
    <row r="172" spans="1:15" x14ac:dyDescent="0.2">
      <c r="A172" s="32" t="s">
        <v>549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F37" sqref="F37"/>
    </sheetView>
  </sheetViews>
  <sheetFormatPr defaultRowHeight="12.75" x14ac:dyDescent="0.2"/>
  <cols>
    <col min="1" max="1" width="19" style="32" customWidth="1"/>
    <col min="2" max="2" width="49.5703125" style="35" customWidth="1"/>
    <col min="3" max="3" width="16.42578125" style="36" customWidth="1"/>
    <col min="4" max="5" width="17.7109375" style="37" bestFit="1" customWidth="1"/>
    <col min="6" max="6" width="15.7109375" style="36" customWidth="1"/>
    <col min="7" max="8" width="13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72"/>
      <c r="M1" s="72"/>
      <c r="N1" s="72"/>
      <c r="O1" s="72"/>
    </row>
    <row r="2" spans="1:15" ht="15.75" hidden="1" customHeight="1" x14ac:dyDescent="0.2">
      <c r="A2" s="297"/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72"/>
      <c r="M2" s="72"/>
      <c r="N2" s="72"/>
      <c r="O2" s="72"/>
    </row>
    <row r="3" spans="1:15" ht="18" hidden="1" customHeight="1" x14ac:dyDescent="0.2">
      <c r="A3" s="83"/>
      <c r="B3" s="83"/>
      <c r="C3" s="83"/>
      <c r="D3" s="83"/>
      <c r="E3" s="83"/>
      <c r="F3" s="83"/>
      <c r="G3" s="83"/>
      <c r="H3" s="83"/>
      <c r="I3" s="84"/>
      <c r="J3" s="84"/>
      <c r="K3" s="84"/>
      <c r="L3" s="72"/>
      <c r="M3" s="72"/>
      <c r="N3" s="72"/>
      <c r="O3" s="72"/>
    </row>
    <row r="4" spans="1:15" ht="18" x14ac:dyDescent="0.2">
      <c r="A4" s="83"/>
      <c r="B4" s="83"/>
      <c r="C4" s="83"/>
      <c r="D4" s="83"/>
      <c r="E4" s="83"/>
      <c r="F4" s="83"/>
      <c r="G4" s="83"/>
      <c r="H4" s="83"/>
      <c r="I4" s="84"/>
      <c r="J4" s="84"/>
      <c r="K4" s="84"/>
      <c r="L4" s="72"/>
      <c r="M4" s="72"/>
      <c r="N4" s="72"/>
      <c r="O4" s="72"/>
    </row>
    <row r="5" spans="1:15" ht="15.75" customHeight="1" x14ac:dyDescent="0.2">
      <c r="A5" s="297" t="s">
        <v>52</v>
      </c>
      <c r="B5" s="297"/>
      <c r="C5" s="297"/>
      <c r="D5" s="297"/>
      <c r="E5" s="297"/>
      <c r="F5" s="297"/>
      <c r="G5" s="297"/>
      <c r="H5" s="297"/>
      <c r="I5" s="38"/>
      <c r="J5" s="38"/>
      <c r="K5" s="38"/>
      <c r="L5" s="72"/>
      <c r="M5" s="72"/>
      <c r="N5" s="72"/>
      <c r="O5" s="72"/>
    </row>
    <row r="6" spans="1:15" ht="18" x14ac:dyDescent="0.2">
      <c r="A6" s="83"/>
      <c r="B6" s="83"/>
      <c r="C6" s="83"/>
      <c r="D6" s="83"/>
      <c r="E6" s="83"/>
      <c r="F6" s="83"/>
      <c r="G6" s="83"/>
      <c r="H6" s="83"/>
      <c r="I6" s="84"/>
      <c r="J6" s="84"/>
      <c r="K6" s="84"/>
      <c r="L6" s="72"/>
      <c r="M6" s="72"/>
      <c r="N6" s="72"/>
      <c r="O6" s="72"/>
    </row>
    <row r="7" spans="1:15" s="33" customFormat="1" ht="57" x14ac:dyDescent="0.25">
      <c r="A7" s="296" t="s">
        <v>3</v>
      </c>
      <c r="B7" s="296"/>
      <c r="C7" s="162" t="s">
        <v>568</v>
      </c>
      <c r="D7" s="162" t="s">
        <v>563</v>
      </c>
      <c r="E7" s="162" t="s">
        <v>564</v>
      </c>
      <c r="F7" s="162" t="s">
        <v>569</v>
      </c>
      <c r="G7" s="86" t="s">
        <v>259</v>
      </c>
      <c r="H7" s="86" t="s">
        <v>575</v>
      </c>
      <c r="I7" s="73"/>
      <c r="J7" s="73"/>
      <c r="K7" s="73"/>
      <c r="L7" s="73"/>
      <c r="M7" s="73"/>
      <c r="N7" s="73"/>
      <c r="O7" s="73"/>
    </row>
    <row r="8" spans="1:15" s="34" customFormat="1" ht="12.75" customHeight="1" x14ac:dyDescent="0.2">
      <c r="A8" s="295">
        <v>1</v>
      </c>
      <c r="B8" s="295"/>
      <c r="C8" s="87">
        <v>2</v>
      </c>
      <c r="D8" s="87">
        <v>3</v>
      </c>
      <c r="E8" s="87">
        <v>4.3333333333333304</v>
      </c>
      <c r="F8" s="87">
        <v>5.0833333333333304</v>
      </c>
      <c r="G8" s="87">
        <v>6</v>
      </c>
      <c r="H8" s="87">
        <v>7</v>
      </c>
      <c r="I8" s="76"/>
      <c r="J8" s="76"/>
      <c r="K8" s="76"/>
      <c r="L8" s="76"/>
      <c r="M8" s="74"/>
      <c r="N8" s="74"/>
      <c r="O8" s="74"/>
    </row>
    <row r="9" spans="1:15" ht="15" customHeight="1" x14ac:dyDescent="0.2">
      <c r="A9" s="78" t="s">
        <v>26</v>
      </c>
      <c r="B9" s="78" t="s">
        <v>25</v>
      </c>
      <c r="C9" s="82" t="s">
        <v>27</v>
      </c>
      <c r="D9" s="82" t="s">
        <v>27</v>
      </c>
      <c r="E9" s="82" t="s">
        <v>27</v>
      </c>
      <c r="F9" s="82" t="s">
        <v>27</v>
      </c>
      <c r="G9" s="82" t="s">
        <v>25</v>
      </c>
      <c r="H9" s="82" t="s">
        <v>25</v>
      </c>
      <c r="I9" s="77"/>
      <c r="J9" s="77"/>
      <c r="K9" s="77"/>
      <c r="L9" s="77"/>
      <c r="M9" s="75"/>
      <c r="N9" s="75"/>
      <c r="O9" s="75"/>
    </row>
    <row r="10" spans="1:15" x14ac:dyDescent="0.2">
      <c r="A10" s="187" t="s">
        <v>28</v>
      </c>
      <c r="B10" s="187" t="s">
        <v>25</v>
      </c>
      <c r="C10" s="188">
        <f>+C11+C13+C15+C17+C23+C25</f>
        <v>4791491.13</v>
      </c>
      <c r="D10" s="189">
        <f>+D11+D13+D15+D17+D23+D25</f>
        <v>5335574</v>
      </c>
      <c r="E10" s="189">
        <f>+E11+E13+E15+E17+E23+E25</f>
        <v>0</v>
      </c>
      <c r="F10" s="188">
        <f>+F11+F13+F15+F17+F23+F25</f>
        <v>5349074.3600000003</v>
      </c>
      <c r="G10" s="188">
        <f>+F10/C10*100</f>
        <v>111.63694588744862</v>
      </c>
      <c r="H10" s="188">
        <f>+F10/D10*100</f>
        <v>100.2530254476838</v>
      </c>
      <c r="I10" s="80"/>
      <c r="J10" s="80"/>
      <c r="K10" s="80"/>
      <c r="L10" s="80"/>
      <c r="M10" s="79"/>
      <c r="N10" s="79"/>
      <c r="O10" s="79"/>
    </row>
    <row r="11" spans="1:15" x14ac:dyDescent="0.2">
      <c r="A11" s="183" t="s">
        <v>53</v>
      </c>
      <c r="B11" s="184" t="s">
        <v>54</v>
      </c>
      <c r="C11" s="185">
        <f>+C12</f>
        <v>3552967.46</v>
      </c>
      <c r="D11" s="186">
        <f t="shared" ref="D11" si="0">+D12</f>
        <v>4455442</v>
      </c>
      <c r="E11" s="186">
        <f t="shared" ref="E11" si="1">+E12</f>
        <v>0</v>
      </c>
      <c r="F11" s="185">
        <f t="shared" ref="F11" si="2">+F12</f>
        <v>4377325.6100000003</v>
      </c>
      <c r="G11" s="185">
        <f t="shared" ref="G11:G46" si="3">+F11/C11*100</f>
        <v>123.20196172018983</v>
      </c>
      <c r="H11" s="188">
        <f t="shared" ref="H11:H46" si="4">+F11/D11*100</f>
        <v>98.246719629612514</v>
      </c>
      <c r="I11" s="80"/>
      <c r="J11" s="80"/>
      <c r="K11" s="80"/>
      <c r="L11" s="80"/>
      <c r="M11" s="79"/>
      <c r="N11" s="79"/>
      <c r="O11" s="79"/>
    </row>
    <row r="12" spans="1:15" x14ac:dyDescent="0.2">
      <c r="A12" s="92" t="s">
        <v>55</v>
      </c>
      <c r="B12" s="93" t="s">
        <v>54</v>
      </c>
      <c r="C12" s="91">
        <v>3552967.46</v>
      </c>
      <c r="D12" s="91">
        <v>4455442</v>
      </c>
      <c r="E12" s="91"/>
      <c r="F12" s="91">
        <v>4377325.6100000003</v>
      </c>
      <c r="G12" s="174">
        <f t="shared" si="3"/>
        <v>123.20196172018983</v>
      </c>
      <c r="H12" s="188">
        <f t="shared" si="4"/>
        <v>98.246719629612514</v>
      </c>
      <c r="I12" s="88"/>
      <c r="J12" s="88"/>
      <c r="K12" s="88"/>
      <c r="L12" s="88"/>
      <c r="M12" s="88"/>
      <c r="N12" s="88"/>
      <c r="O12" s="88"/>
    </row>
    <row r="13" spans="1:15" x14ac:dyDescent="0.2">
      <c r="A13" s="183" t="s">
        <v>80</v>
      </c>
      <c r="B13" s="184" t="s">
        <v>484</v>
      </c>
      <c r="C13" s="185">
        <f>+C14</f>
        <v>99297.63</v>
      </c>
      <c r="D13" s="186">
        <f t="shared" ref="D13" si="5">+D14</f>
        <v>147875</v>
      </c>
      <c r="E13" s="186">
        <f t="shared" ref="E13" si="6">+E14</f>
        <v>0</v>
      </c>
      <c r="F13" s="185">
        <f t="shared" ref="F13" si="7">+F14</f>
        <v>130687.17</v>
      </c>
      <c r="G13" s="185">
        <f t="shared" si="3"/>
        <v>131.61157018551197</v>
      </c>
      <c r="H13" s="188">
        <f t="shared" si="4"/>
        <v>88.376784446322915</v>
      </c>
      <c r="I13" s="148"/>
      <c r="J13" s="148"/>
      <c r="K13" s="148"/>
      <c r="L13" s="148"/>
      <c r="M13" s="166"/>
      <c r="N13" s="166"/>
      <c r="O13" s="166"/>
    </row>
    <row r="14" spans="1:15" x14ac:dyDescent="0.2">
      <c r="A14" s="92" t="s">
        <v>82</v>
      </c>
      <c r="B14" s="93" t="s">
        <v>484</v>
      </c>
      <c r="C14" s="91">
        <v>99297.63</v>
      </c>
      <c r="D14" s="94">
        <v>147875</v>
      </c>
      <c r="E14" s="94"/>
      <c r="F14" s="91">
        <v>130687.17</v>
      </c>
      <c r="G14" s="174">
        <f t="shared" si="3"/>
        <v>131.61157018551197</v>
      </c>
      <c r="H14" s="188">
        <f t="shared" si="4"/>
        <v>88.376784446322915</v>
      </c>
      <c r="I14" s="88"/>
      <c r="J14" s="88"/>
      <c r="K14" s="88"/>
      <c r="L14" s="88"/>
      <c r="M14" s="88"/>
      <c r="N14" s="88"/>
      <c r="O14" s="88"/>
    </row>
    <row r="15" spans="1:15" x14ac:dyDescent="0.2">
      <c r="A15" s="183" t="s">
        <v>56</v>
      </c>
      <c r="B15" s="184" t="s">
        <v>57</v>
      </c>
      <c r="C15" s="185">
        <f>+C16</f>
        <v>695001.99</v>
      </c>
      <c r="D15" s="186">
        <f t="shared" ref="D15" si="8">+D16</f>
        <v>550000</v>
      </c>
      <c r="E15" s="186">
        <f t="shared" ref="E15" si="9">+E16</f>
        <v>0</v>
      </c>
      <c r="F15" s="185">
        <f t="shared" ref="F15" si="10">+F16</f>
        <v>604726.63</v>
      </c>
      <c r="G15" s="185">
        <f t="shared" si="3"/>
        <v>87.010776760509714</v>
      </c>
      <c r="H15" s="188">
        <f t="shared" si="4"/>
        <v>109.95029636363635</v>
      </c>
      <c r="I15" s="148"/>
      <c r="J15" s="148"/>
      <c r="K15" s="148"/>
      <c r="L15" s="148"/>
      <c r="M15" s="166"/>
      <c r="N15" s="166"/>
      <c r="O15" s="166"/>
    </row>
    <row r="16" spans="1:15" x14ac:dyDescent="0.2">
      <c r="A16" s="92" t="s">
        <v>59</v>
      </c>
      <c r="B16" s="93" t="s">
        <v>60</v>
      </c>
      <c r="C16" s="91">
        <v>695001.99</v>
      </c>
      <c r="D16" s="94">
        <v>550000</v>
      </c>
      <c r="E16" s="94"/>
      <c r="F16" s="91">
        <v>604726.63</v>
      </c>
      <c r="G16" s="174">
        <f t="shared" si="3"/>
        <v>87.010776760509714</v>
      </c>
      <c r="H16" s="188">
        <f t="shared" si="4"/>
        <v>109.95029636363635</v>
      </c>
      <c r="I16" s="88"/>
      <c r="J16" s="88"/>
      <c r="K16" s="88"/>
      <c r="L16" s="88"/>
      <c r="M16" s="88"/>
      <c r="N16" s="88"/>
      <c r="O16" s="88"/>
    </row>
    <row r="17" spans="1:15" x14ac:dyDescent="0.2">
      <c r="A17" s="183" t="s">
        <v>61</v>
      </c>
      <c r="B17" s="184" t="s">
        <v>62</v>
      </c>
      <c r="C17" s="185">
        <f>SUM(C18:C22)</f>
        <v>440426.64</v>
      </c>
      <c r="D17" s="186">
        <f>SUM(D18:D22)</f>
        <v>159319</v>
      </c>
      <c r="E17" s="186">
        <f>SUM(E18:E22)</f>
        <v>0</v>
      </c>
      <c r="F17" s="185">
        <f>SUM(F18:F22)</f>
        <v>232151.45</v>
      </c>
      <c r="G17" s="185">
        <f t="shared" si="3"/>
        <v>52.71058308371174</v>
      </c>
      <c r="H17" s="188">
        <f t="shared" si="4"/>
        <v>145.71485510202803</v>
      </c>
      <c r="I17" s="148"/>
      <c r="J17" s="148"/>
      <c r="K17" s="148"/>
      <c r="L17" s="148"/>
      <c r="M17" s="166"/>
      <c r="N17" s="166"/>
      <c r="O17" s="166"/>
    </row>
    <row r="18" spans="1:15" x14ac:dyDescent="0.2">
      <c r="A18" s="92" t="s">
        <v>63</v>
      </c>
      <c r="B18" s="93" t="s">
        <v>64</v>
      </c>
      <c r="C18" s="91">
        <v>162785.82</v>
      </c>
      <c r="D18" s="94">
        <v>84193</v>
      </c>
      <c r="E18" s="94"/>
      <c r="F18" s="91">
        <v>97462.88</v>
      </c>
      <c r="G18" s="174">
        <f t="shared" si="3"/>
        <v>59.871848788794992</v>
      </c>
      <c r="H18" s="188">
        <f t="shared" si="4"/>
        <v>115.76126281282293</v>
      </c>
      <c r="I18" s="88"/>
      <c r="J18" s="88"/>
      <c r="K18" s="88"/>
      <c r="L18" s="88"/>
      <c r="M18" s="88"/>
      <c r="N18" s="88"/>
      <c r="O18" s="88"/>
    </row>
    <row r="19" spans="1:15" x14ac:dyDescent="0.2">
      <c r="A19" s="92" t="s">
        <v>74</v>
      </c>
      <c r="B19" s="93" t="s">
        <v>75</v>
      </c>
      <c r="C19" s="91">
        <v>277640.82</v>
      </c>
      <c r="D19" s="94">
        <v>75126</v>
      </c>
      <c r="E19" s="94"/>
      <c r="F19" s="91">
        <v>134688.57</v>
      </c>
      <c r="G19" s="174">
        <f t="shared" si="3"/>
        <v>48.511803847863582</v>
      </c>
      <c r="H19" s="188">
        <f t="shared" si="4"/>
        <v>179.28356361312996</v>
      </c>
      <c r="I19" s="88"/>
      <c r="J19" s="88"/>
      <c r="K19" s="88"/>
      <c r="L19" s="88"/>
      <c r="M19" s="88"/>
      <c r="N19" s="88"/>
      <c r="O19" s="88"/>
    </row>
    <row r="20" spans="1:15" x14ac:dyDescent="0.2">
      <c r="A20" s="92" t="s">
        <v>65</v>
      </c>
      <c r="B20" s="93" t="s">
        <v>66</v>
      </c>
      <c r="C20" s="91"/>
      <c r="D20" s="94"/>
      <c r="E20" s="94"/>
      <c r="F20" s="91"/>
      <c r="G20" s="174" t="e">
        <f t="shared" si="3"/>
        <v>#DIV/0!</v>
      </c>
      <c r="H20" s="188" t="e">
        <f t="shared" si="4"/>
        <v>#DIV/0!</v>
      </c>
      <c r="I20" s="88"/>
      <c r="J20" s="88"/>
      <c r="K20" s="88"/>
      <c r="L20" s="88"/>
      <c r="M20" s="88"/>
      <c r="N20" s="88"/>
      <c r="O20" s="88"/>
    </row>
    <row r="21" spans="1:15" x14ac:dyDescent="0.2">
      <c r="A21" s="92" t="s">
        <v>67</v>
      </c>
      <c r="B21" s="93" t="s">
        <v>68</v>
      </c>
      <c r="C21" s="91"/>
      <c r="D21" s="94"/>
      <c r="E21" s="94"/>
      <c r="F21" s="91"/>
      <c r="G21" s="174" t="e">
        <f t="shared" si="3"/>
        <v>#DIV/0!</v>
      </c>
      <c r="H21" s="188" t="e">
        <f t="shared" si="4"/>
        <v>#DIV/0!</v>
      </c>
      <c r="I21" s="88"/>
      <c r="J21" s="88"/>
      <c r="K21" s="88"/>
      <c r="L21" s="88"/>
      <c r="M21" s="88"/>
      <c r="N21" s="88"/>
      <c r="O21" s="88"/>
    </row>
    <row r="22" spans="1:15" x14ac:dyDescent="0.2">
      <c r="A22" s="92" t="s">
        <v>69</v>
      </c>
      <c r="B22" s="93" t="s">
        <v>70</v>
      </c>
      <c r="C22" s="91"/>
      <c r="D22" s="94"/>
      <c r="E22" s="94"/>
      <c r="F22" s="91"/>
      <c r="G22" s="174" t="e">
        <f t="shared" si="3"/>
        <v>#DIV/0!</v>
      </c>
      <c r="H22" s="188" t="e">
        <f t="shared" si="4"/>
        <v>#DIV/0!</v>
      </c>
      <c r="I22" s="88"/>
      <c r="J22" s="88"/>
      <c r="K22" s="88"/>
      <c r="L22" s="88"/>
      <c r="M22" s="88"/>
      <c r="N22" s="88"/>
      <c r="O22" s="88"/>
    </row>
    <row r="23" spans="1:15" x14ac:dyDescent="0.2">
      <c r="A23" s="183" t="s">
        <v>29</v>
      </c>
      <c r="B23" s="184" t="s">
        <v>485</v>
      </c>
      <c r="C23" s="185">
        <f>+C24</f>
        <v>2600</v>
      </c>
      <c r="D23" s="186">
        <f t="shared" ref="D23" si="11">+D24</f>
        <v>22643</v>
      </c>
      <c r="E23" s="186">
        <f t="shared" ref="E23" si="12">+E24</f>
        <v>0</v>
      </c>
      <c r="F23" s="185">
        <f t="shared" ref="F23" si="13">+F24</f>
        <v>3793.75</v>
      </c>
      <c r="G23" s="185">
        <f t="shared" si="3"/>
        <v>145.91346153846155</v>
      </c>
      <c r="H23" s="188">
        <f t="shared" si="4"/>
        <v>16.754626153778212</v>
      </c>
      <c r="I23" s="148"/>
      <c r="J23" s="148"/>
      <c r="K23" s="148"/>
      <c r="L23" s="148"/>
      <c r="M23" s="166"/>
      <c r="N23" s="166"/>
      <c r="O23" s="166"/>
    </row>
    <row r="24" spans="1:15" x14ac:dyDescent="0.2">
      <c r="A24" s="92" t="s">
        <v>31</v>
      </c>
      <c r="B24" s="93" t="s">
        <v>485</v>
      </c>
      <c r="C24" s="91">
        <v>2600</v>
      </c>
      <c r="D24" s="94">
        <v>22643</v>
      </c>
      <c r="E24" s="94"/>
      <c r="F24" s="91">
        <v>3793.75</v>
      </c>
      <c r="G24" s="174">
        <f t="shared" si="3"/>
        <v>145.91346153846155</v>
      </c>
      <c r="H24" s="188">
        <f t="shared" si="4"/>
        <v>16.754626153778212</v>
      </c>
      <c r="I24" s="88"/>
      <c r="J24" s="88"/>
      <c r="K24" s="88"/>
      <c r="L24" s="88"/>
      <c r="M24" s="88"/>
      <c r="N24" s="88"/>
      <c r="O24" s="88"/>
    </row>
    <row r="25" spans="1:15" x14ac:dyDescent="0.2">
      <c r="A25" s="183" t="s">
        <v>336</v>
      </c>
      <c r="B25" s="184" t="s">
        <v>486</v>
      </c>
      <c r="C25" s="185">
        <f>+C26</f>
        <v>1197.4100000000001</v>
      </c>
      <c r="D25" s="186">
        <f t="shared" ref="D25" si="14">+D26</f>
        <v>295</v>
      </c>
      <c r="E25" s="186">
        <f t="shared" ref="E25" si="15">+E26</f>
        <v>0</v>
      </c>
      <c r="F25" s="185">
        <f t="shared" ref="F25" si="16">+F26</f>
        <v>389.75</v>
      </c>
      <c r="G25" s="185">
        <f t="shared" si="3"/>
        <v>32.549419163026869</v>
      </c>
      <c r="H25" s="188">
        <f t="shared" si="4"/>
        <v>132.11864406779659</v>
      </c>
      <c r="I25" s="148"/>
      <c r="J25" s="148"/>
      <c r="K25" s="148"/>
      <c r="L25" s="148"/>
      <c r="M25" s="166"/>
      <c r="N25" s="166"/>
      <c r="O25" s="166"/>
    </row>
    <row r="26" spans="1:15" x14ac:dyDescent="0.2">
      <c r="A26" s="92" t="s">
        <v>338</v>
      </c>
      <c r="B26" s="93" t="s">
        <v>486</v>
      </c>
      <c r="C26" s="91">
        <v>1197.4100000000001</v>
      </c>
      <c r="D26" s="94">
        <v>295</v>
      </c>
      <c r="E26" s="94"/>
      <c r="F26" s="91">
        <v>389.75</v>
      </c>
      <c r="G26" s="174">
        <f t="shared" si="3"/>
        <v>32.549419163026869</v>
      </c>
      <c r="H26" s="188">
        <f t="shared" si="4"/>
        <v>132.11864406779659</v>
      </c>
      <c r="I26" s="88"/>
      <c r="J26" s="88"/>
      <c r="K26" s="88"/>
      <c r="L26" s="88"/>
      <c r="M26" s="88"/>
      <c r="N26" s="88"/>
      <c r="O26" s="88"/>
    </row>
    <row r="27" spans="1:15" x14ac:dyDescent="0.2">
      <c r="A27" s="187" t="s">
        <v>71</v>
      </c>
      <c r="B27" s="187" t="s">
        <v>25</v>
      </c>
      <c r="C27" s="188">
        <f>+C28+C31+C33+C35+C41+C43+C45</f>
        <v>5209068.33</v>
      </c>
      <c r="D27" s="189">
        <f>+D28+D31+D33+D35+D41+D43+D45</f>
        <v>6203676</v>
      </c>
      <c r="E27" s="189">
        <f>+E28+E31+E33+E35+E41+E43+E45</f>
        <v>0</v>
      </c>
      <c r="F27" s="188">
        <f>+F28+F31+F33+F35+F41+F43+F45</f>
        <v>5565923.7000000002</v>
      </c>
      <c r="G27" s="188">
        <f t="shared" si="3"/>
        <v>106.85065634376119</v>
      </c>
      <c r="H27" s="188">
        <f t="shared" si="4"/>
        <v>89.719767763500229</v>
      </c>
      <c r="I27" s="81"/>
      <c r="J27" s="81"/>
      <c r="K27" s="81"/>
      <c r="L27" s="81"/>
      <c r="M27" s="81"/>
      <c r="N27" s="81"/>
      <c r="O27" s="81"/>
    </row>
    <row r="28" spans="1:15" x14ac:dyDescent="0.2">
      <c r="A28" s="183" t="s">
        <v>53</v>
      </c>
      <c r="B28" s="184" t="s">
        <v>54</v>
      </c>
      <c r="C28" s="185">
        <f>+C29+C30</f>
        <v>3552967.46</v>
      </c>
      <c r="D28" s="186">
        <f>+D29+D30</f>
        <v>4455442</v>
      </c>
      <c r="E28" s="186">
        <f>+E29+E30</f>
        <v>0</v>
      </c>
      <c r="F28" s="185">
        <f>+F29+F30</f>
        <v>4377325.6100000003</v>
      </c>
      <c r="G28" s="185">
        <f t="shared" si="3"/>
        <v>123.20196172018983</v>
      </c>
      <c r="H28" s="188">
        <f t="shared" si="4"/>
        <v>98.246719629612514</v>
      </c>
      <c r="I28" s="148"/>
      <c r="J28" s="148"/>
      <c r="K28" s="148"/>
      <c r="L28" s="148"/>
      <c r="M28" s="166"/>
      <c r="N28" s="166"/>
      <c r="O28" s="166"/>
    </row>
    <row r="29" spans="1:15" x14ac:dyDescent="0.2">
      <c r="A29" s="92" t="s">
        <v>55</v>
      </c>
      <c r="B29" s="93" t="s">
        <v>54</v>
      </c>
      <c r="C29" s="91">
        <v>3552967.46</v>
      </c>
      <c r="D29" s="94">
        <v>4455442</v>
      </c>
      <c r="E29" s="94"/>
      <c r="F29" s="91">
        <v>4377325.6100000003</v>
      </c>
      <c r="G29" s="174">
        <f t="shared" si="3"/>
        <v>123.20196172018983</v>
      </c>
      <c r="H29" s="188">
        <f t="shared" si="4"/>
        <v>98.246719629612514</v>
      </c>
      <c r="I29" s="88"/>
      <c r="J29" s="88"/>
      <c r="K29" s="88"/>
      <c r="L29" s="88"/>
      <c r="M29" s="88"/>
      <c r="N29" s="88"/>
      <c r="O29" s="88"/>
    </row>
    <row r="30" spans="1:15" x14ac:dyDescent="0.2">
      <c r="A30" s="92" t="s">
        <v>72</v>
      </c>
      <c r="B30" s="93" t="s">
        <v>73</v>
      </c>
      <c r="C30" s="91"/>
      <c r="D30" s="94"/>
      <c r="E30" s="94"/>
      <c r="F30" s="91"/>
      <c r="G30" s="174" t="e">
        <f t="shared" si="3"/>
        <v>#DIV/0!</v>
      </c>
      <c r="H30" s="188" t="e">
        <f t="shared" si="4"/>
        <v>#DIV/0!</v>
      </c>
      <c r="I30" s="88"/>
      <c r="J30" s="88"/>
      <c r="K30" s="88"/>
      <c r="L30" s="88"/>
      <c r="M30" s="88"/>
      <c r="N30" s="88"/>
      <c r="O30" s="88"/>
    </row>
    <row r="31" spans="1:15" x14ac:dyDescent="0.2">
      <c r="A31" s="183" t="s">
        <v>80</v>
      </c>
      <c r="B31" s="184" t="s">
        <v>484</v>
      </c>
      <c r="C31" s="185">
        <f>+C32</f>
        <v>135176.49</v>
      </c>
      <c r="D31" s="186">
        <f t="shared" ref="D31" si="17">+D32</f>
        <v>152535</v>
      </c>
      <c r="E31" s="186">
        <f t="shared" ref="E31" si="18">+E32</f>
        <v>0</v>
      </c>
      <c r="F31" s="185">
        <f t="shared" ref="F31" si="19">+F32</f>
        <v>112005.43</v>
      </c>
      <c r="G31" s="185">
        <f t="shared" si="3"/>
        <v>82.858661295318441</v>
      </c>
      <c r="H31" s="188">
        <f t="shared" si="4"/>
        <v>73.429330973219251</v>
      </c>
      <c r="I31" s="148"/>
      <c r="J31" s="148"/>
      <c r="K31" s="148"/>
      <c r="L31" s="148"/>
      <c r="M31" s="166"/>
      <c r="N31" s="166"/>
      <c r="O31" s="166"/>
    </row>
    <row r="32" spans="1:15" x14ac:dyDescent="0.2">
      <c r="A32" s="92" t="s">
        <v>82</v>
      </c>
      <c r="B32" s="93" t="s">
        <v>484</v>
      </c>
      <c r="C32" s="91">
        <v>135176.49</v>
      </c>
      <c r="D32" s="94">
        <v>152535</v>
      </c>
      <c r="E32" s="94"/>
      <c r="F32" s="91">
        <v>112005.43</v>
      </c>
      <c r="G32" s="174">
        <f t="shared" si="3"/>
        <v>82.858661295318441</v>
      </c>
      <c r="H32" s="188">
        <f t="shared" si="4"/>
        <v>73.429330973219251</v>
      </c>
      <c r="I32" s="88"/>
      <c r="J32" s="88"/>
      <c r="K32" s="88"/>
      <c r="L32" s="88"/>
      <c r="M32" s="88"/>
      <c r="N32" s="88"/>
      <c r="O32" s="88"/>
    </row>
    <row r="33" spans="1:15" x14ac:dyDescent="0.2">
      <c r="A33" s="183" t="s">
        <v>56</v>
      </c>
      <c r="B33" s="184" t="s">
        <v>57</v>
      </c>
      <c r="C33" s="185">
        <f>+C34</f>
        <v>1214546.94</v>
      </c>
      <c r="D33" s="186">
        <f t="shared" ref="D33" si="20">+D34</f>
        <v>1246875</v>
      </c>
      <c r="E33" s="186">
        <f t="shared" ref="E33" si="21">+E34</f>
        <v>0</v>
      </c>
      <c r="F33" s="185">
        <f t="shared" ref="F33" si="22">+F34</f>
        <v>820730.46</v>
      </c>
      <c r="G33" s="185">
        <f t="shared" si="3"/>
        <v>67.575030076647352</v>
      </c>
      <c r="H33" s="188">
        <f t="shared" si="4"/>
        <v>65.822994285714287</v>
      </c>
      <c r="I33" s="148"/>
      <c r="J33" s="148"/>
      <c r="K33" s="148"/>
      <c r="L33" s="148"/>
      <c r="M33" s="166"/>
      <c r="N33" s="166"/>
      <c r="O33" s="166"/>
    </row>
    <row r="34" spans="1:15" x14ac:dyDescent="0.2">
      <c r="A34" s="92" t="s">
        <v>59</v>
      </c>
      <c r="B34" s="93" t="s">
        <v>60</v>
      </c>
      <c r="C34" s="91">
        <v>1214546.94</v>
      </c>
      <c r="D34" s="94">
        <v>1246875</v>
      </c>
      <c r="E34" s="94"/>
      <c r="F34" s="91">
        <v>820730.46</v>
      </c>
      <c r="G34" s="174">
        <f t="shared" si="3"/>
        <v>67.575030076647352</v>
      </c>
      <c r="H34" s="188">
        <f t="shared" si="4"/>
        <v>65.822994285714287</v>
      </c>
      <c r="I34" s="88"/>
      <c r="J34" s="88"/>
      <c r="K34" s="88"/>
      <c r="L34" s="88"/>
      <c r="M34" s="88"/>
      <c r="N34" s="88"/>
      <c r="O34" s="88"/>
    </row>
    <row r="35" spans="1:15" x14ac:dyDescent="0.2">
      <c r="A35" s="183" t="s">
        <v>61</v>
      </c>
      <c r="B35" s="184" t="s">
        <v>62</v>
      </c>
      <c r="C35" s="185">
        <f>SUM(C36:C40)</f>
        <v>298692.26</v>
      </c>
      <c r="D35" s="186">
        <f>SUM(D36:D40)</f>
        <v>323867</v>
      </c>
      <c r="E35" s="186">
        <f>SUM(E36:E40)</f>
        <v>0</v>
      </c>
      <c r="F35" s="185">
        <f>SUM(F36:F40)</f>
        <v>252068.45</v>
      </c>
      <c r="G35" s="185">
        <f t="shared" si="3"/>
        <v>84.390686923055853</v>
      </c>
      <c r="H35" s="188">
        <f t="shared" si="4"/>
        <v>77.830853405873398</v>
      </c>
      <c r="I35" s="148"/>
      <c r="J35" s="148"/>
      <c r="K35" s="148"/>
      <c r="L35" s="148"/>
      <c r="M35" s="166"/>
      <c r="N35" s="166"/>
      <c r="O35" s="166"/>
    </row>
    <row r="36" spans="1:15" x14ac:dyDescent="0.2">
      <c r="A36" s="92" t="s">
        <v>63</v>
      </c>
      <c r="B36" s="93" t="s">
        <v>64</v>
      </c>
      <c r="C36" s="91">
        <v>90860.93</v>
      </c>
      <c r="D36" s="94">
        <v>173652</v>
      </c>
      <c r="E36" s="94"/>
      <c r="F36" s="91">
        <v>89603.199999999997</v>
      </c>
      <c r="G36" s="174">
        <f t="shared" si="3"/>
        <v>98.615763673121108</v>
      </c>
      <c r="H36" s="188">
        <f t="shared" si="4"/>
        <v>51.599290535093175</v>
      </c>
      <c r="I36" s="88"/>
      <c r="J36" s="88"/>
      <c r="K36" s="88"/>
      <c r="L36" s="88"/>
      <c r="M36" s="88"/>
      <c r="N36" s="88"/>
      <c r="O36" s="88"/>
    </row>
    <row r="37" spans="1:15" x14ac:dyDescent="0.2">
      <c r="A37" s="92" t="s">
        <v>74</v>
      </c>
      <c r="B37" s="93" t="s">
        <v>75</v>
      </c>
      <c r="C37" s="91">
        <v>207831.33</v>
      </c>
      <c r="D37" s="94">
        <v>150215</v>
      </c>
      <c r="E37" s="94"/>
      <c r="F37" s="91">
        <v>162465.25</v>
      </c>
      <c r="G37" s="174">
        <f t="shared" si="3"/>
        <v>78.171683739886575</v>
      </c>
      <c r="H37" s="188">
        <f t="shared" si="4"/>
        <v>108.15514429317979</v>
      </c>
      <c r="I37" s="88"/>
      <c r="J37" s="88"/>
      <c r="K37" s="88"/>
      <c r="L37" s="88"/>
      <c r="M37" s="88"/>
      <c r="N37" s="88"/>
      <c r="O37" s="88"/>
    </row>
    <row r="38" spans="1:15" x14ac:dyDescent="0.2">
      <c r="A38" s="92" t="s">
        <v>65</v>
      </c>
      <c r="B38" s="93" t="s">
        <v>66</v>
      </c>
      <c r="C38" s="91"/>
      <c r="D38" s="94"/>
      <c r="E38" s="94"/>
      <c r="F38" s="91"/>
      <c r="G38" s="174" t="e">
        <f t="shared" si="3"/>
        <v>#DIV/0!</v>
      </c>
      <c r="H38" s="188" t="e">
        <f t="shared" si="4"/>
        <v>#DIV/0!</v>
      </c>
      <c r="I38" s="88"/>
      <c r="J38" s="88"/>
      <c r="K38" s="88"/>
      <c r="L38" s="88"/>
      <c r="M38" s="88"/>
      <c r="N38" s="88"/>
      <c r="O38" s="88"/>
    </row>
    <row r="39" spans="1:15" x14ac:dyDescent="0.2">
      <c r="A39" s="92" t="s">
        <v>67</v>
      </c>
      <c r="B39" s="93" t="s">
        <v>68</v>
      </c>
      <c r="C39" s="91"/>
      <c r="D39" s="94"/>
      <c r="E39" s="94"/>
      <c r="F39" s="91"/>
      <c r="G39" s="174" t="e">
        <f t="shared" si="3"/>
        <v>#DIV/0!</v>
      </c>
      <c r="H39" s="188" t="e">
        <f t="shared" si="4"/>
        <v>#DIV/0!</v>
      </c>
      <c r="I39" s="88"/>
      <c r="J39" s="88"/>
      <c r="K39" s="88"/>
      <c r="L39" s="88"/>
      <c r="M39" s="88"/>
      <c r="N39" s="88"/>
      <c r="O39" s="88"/>
    </row>
    <row r="40" spans="1:15" x14ac:dyDescent="0.2">
      <c r="A40" s="92" t="s">
        <v>69</v>
      </c>
      <c r="B40" s="93" t="s">
        <v>70</v>
      </c>
      <c r="C40" s="91"/>
      <c r="D40" s="94"/>
      <c r="E40" s="94"/>
      <c r="F40" s="91"/>
      <c r="G40" s="174" t="e">
        <f t="shared" si="3"/>
        <v>#DIV/0!</v>
      </c>
      <c r="H40" s="188" t="e">
        <f t="shared" si="4"/>
        <v>#DIV/0!</v>
      </c>
      <c r="I40" s="88"/>
      <c r="J40" s="88"/>
      <c r="K40" s="88"/>
      <c r="L40" s="88"/>
      <c r="M40" s="88"/>
      <c r="N40" s="88"/>
      <c r="O40" s="88"/>
    </row>
    <row r="41" spans="1:15" x14ac:dyDescent="0.2">
      <c r="A41" s="183" t="s">
        <v>29</v>
      </c>
      <c r="B41" s="184" t="s">
        <v>485</v>
      </c>
      <c r="C41" s="185">
        <f>+C42</f>
        <v>4801.75</v>
      </c>
      <c r="D41" s="186">
        <f t="shared" ref="D41" si="23">+D42</f>
        <v>24662</v>
      </c>
      <c r="E41" s="186">
        <f t="shared" ref="E41" si="24">+E42</f>
        <v>0</v>
      </c>
      <c r="F41" s="185">
        <f t="shared" ref="F41" si="25">+F42</f>
        <v>3793.75</v>
      </c>
      <c r="G41" s="185">
        <f t="shared" si="3"/>
        <v>79.007653459676163</v>
      </c>
      <c r="H41" s="188">
        <f t="shared" si="4"/>
        <v>15.382977860676345</v>
      </c>
      <c r="I41" s="148"/>
      <c r="J41" s="148"/>
      <c r="K41" s="148"/>
      <c r="L41" s="148"/>
      <c r="M41" s="166"/>
      <c r="N41" s="166"/>
      <c r="O41" s="166"/>
    </row>
    <row r="42" spans="1:15" x14ac:dyDescent="0.2">
      <c r="A42" s="92" t="s">
        <v>31</v>
      </c>
      <c r="B42" s="93" t="s">
        <v>485</v>
      </c>
      <c r="C42" s="91">
        <v>4801.75</v>
      </c>
      <c r="D42" s="94">
        <v>24662</v>
      </c>
      <c r="E42" s="94"/>
      <c r="F42" s="91">
        <v>3793.75</v>
      </c>
      <c r="G42" s="174">
        <f t="shared" si="3"/>
        <v>79.007653459676163</v>
      </c>
      <c r="H42" s="188">
        <f t="shared" si="4"/>
        <v>15.382977860676345</v>
      </c>
      <c r="I42" s="88"/>
      <c r="J42" s="88"/>
      <c r="K42" s="88"/>
      <c r="L42" s="88"/>
      <c r="M42" s="88"/>
      <c r="N42" s="88"/>
      <c r="O42" s="88"/>
    </row>
    <row r="43" spans="1:15" x14ac:dyDescent="0.2">
      <c r="A43" s="183" t="s">
        <v>336</v>
      </c>
      <c r="B43" s="184" t="s">
        <v>486</v>
      </c>
      <c r="C43" s="185">
        <f>+C44</f>
        <v>2883.43</v>
      </c>
      <c r="D43" s="186">
        <f t="shared" ref="D43" si="26">+D44</f>
        <v>295</v>
      </c>
      <c r="E43" s="186">
        <f t="shared" ref="E43" si="27">+E44</f>
        <v>0</v>
      </c>
      <c r="F43" s="185">
        <f t="shared" ref="F43" si="28">+F44</f>
        <v>0</v>
      </c>
      <c r="G43" s="185">
        <f t="shared" si="3"/>
        <v>0</v>
      </c>
      <c r="H43" s="188">
        <f t="shared" si="4"/>
        <v>0</v>
      </c>
      <c r="I43" s="148"/>
      <c r="J43" s="148"/>
      <c r="K43" s="148"/>
      <c r="L43" s="148"/>
      <c r="M43" s="166"/>
      <c r="N43" s="166"/>
      <c r="O43" s="166"/>
    </row>
    <row r="44" spans="1:15" x14ac:dyDescent="0.2">
      <c r="A44" s="92" t="s">
        <v>338</v>
      </c>
      <c r="B44" s="93" t="s">
        <v>486</v>
      </c>
      <c r="C44" s="91">
        <v>2883.43</v>
      </c>
      <c r="D44" s="94">
        <v>295</v>
      </c>
      <c r="E44" s="94"/>
      <c r="F44" s="91">
        <v>0</v>
      </c>
      <c r="G44" s="174">
        <f t="shared" si="3"/>
        <v>0</v>
      </c>
      <c r="H44" s="188">
        <f t="shared" si="4"/>
        <v>0</v>
      </c>
      <c r="I44" s="88"/>
      <c r="J44" s="88"/>
      <c r="K44" s="88"/>
      <c r="L44" s="88"/>
      <c r="M44" s="88"/>
      <c r="N44" s="88"/>
      <c r="O44" s="88"/>
    </row>
    <row r="45" spans="1:15" x14ac:dyDescent="0.2">
      <c r="A45" s="183" t="s">
        <v>76</v>
      </c>
      <c r="B45" s="184" t="s">
        <v>77</v>
      </c>
      <c r="C45" s="185">
        <f>+C46</f>
        <v>0</v>
      </c>
      <c r="D45" s="186">
        <f t="shared" ref="D45:F45" si="29">+D46</f>
        <v>0</v>
      </c>
      <c r="E45" s="186">
        <f t="shared" si="29"/>
        <v>0</v>
      </c>
      <c r="F45" s="185">
        <f t="shared" si="29"/>
        <v>0</v>
      </c>
      <c r="G45" s="185" t="e">
        <f t="shared" si="3"/>
        <v>#DIV/0!</v>
      </c>
      <c r="H45" s="188" t="e">
        <f t="shared" si="4"/>
        <v>#DIV/0!</v>
      </c>
      <c r="I45" s="148"/>
      <c r="J45" s="148"/>
      <c r="K45" s="148"/>
      <c r="L45" s="148"/>
      <c r="M45" s="166"/>
      <c r="N45" s="166"/>
      <c r="O45" s="166"/>
    </row>
    <row r="46" spans="1:15" x14ac:dyDescent="0.2">
      <c r="A46" s="92" t="s">
        <v>78</v>
      </c>
      <c r="B46" s="93" t="s">
        <v>77</v>
      </c>
      <c r="C46" s="91"/>
      <c r="D46" s="91"/>
      <c r="E46" s="94"/>
      <c r="F46" s="91"/>
      <c r="G46" s="174" t="e">
        <f t="shared" si="3"/>
        <v>#DIV/0!</v>
      </c>
      <c r="H46" s="188" t="e">
        <f t="shared" si="4"/>
        <v>#DIV/0!</v>
      </c>
      <c r="I46" s="88"/>
      <c r="J46" s="88"/>
      <c r="K46" s="88"/>
      <c r="L46" s="88"/>
      <c r="M46" s="88"/>
      <c r="N46" s="88"/>
      <c r="O46" s="88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opLeftCell="A4" zoomScale="90" zoomScaleNormal="90" workbookViewId="0">
      <selection activeCell="F14" sqref="F14"/>
    </sheetView>
  </sheetViews>
  <sheetFormatPr defaultRowHeight="12.75" x14ac:dyDescent="0.2"/>
  <cols>
    <col min="1" max="1" width="12" style="32" customWidth="1"/>
    <col min="2" max="2" width="33.42578125" style="35" customWidth="1"/>
    <col min="3" max="3" width="16.42578125" style="36" customWidth="1"/>
    <col min="4" max="5" width="17.7109375" style="37" bestFit="1" customWidth="1"/>
    <col min="6" max="6" width="17" style="36" bestFit="1" customWidth="1"/>
    <col min="7" max="8" width="12.5703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95"/>
      <c r="M1" s="95"/>
      <c r="N1" s="95"/>
      <c r="O1" s="95"/>
    </row>
    <row r="2" spans="1:15" ht="15.75" hidden="1" customHeight="1" x14ac:dyDescent="0.2">
      <c r="A2" s="297"/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95"/>
      <c r="M2" s="95"/>
      <c r="N2" s="95"/>
      <c r="O2" s="95"/>
    </row>
    <row r="3" spans="1:15" ht="18" hidden="1" customHeight="1" x14ac:dyDescent="0.2">
      <c r="A3" s="101"/>
      <c r="B3" s="101"/>
      <c r="C3" s="101"/>
      <c r="D3" s="101"/>
      <c r="E3" s="101"/>
      <c r="F3" s="101"/>
      <c r="G3" s="101"/>
      <c r="H3" s="101"/>
      <c r="I3" s="102"/>
      <c r="J3" s="102"/>
      <c r="K3" s="102"/>
      <c r="L3" s="95"/>
      <c r="M3" s="95"/>
      <c r="N3" s="95"/>
      <c r="O3" s="95"/>
    </row>
    <row r="4" spans="1:15" ht="18" x14ac:dyDescent="0.2">
      <c r="A4" s="101"/>
      <c r="B4" s="101"/>
      <c r="C4" s="101"/>
      <c r="D4" s="101"/>
      <c r="E4" s="101"/>
      <c r="F4" s="101"/>
      <c r="G4" s="101"/>
      <c r="H4" s="101"/>
      <c r="I4" s="102"/>
      <c r="J4" s="102"/>
      <c r="K4" s="102"/>
      <c r="L4" s="95"/>
      <c r="M4" s="95"/>
      <c r="N4" s="95"/>
      <c r="O4" s="95"/>
    </row>
    <row r="5" spans="1:15" ht="15.75" customHeight="1" x14ac:dyDescent="0.2">
      <c r="A5" s="297" t="s">
        <v>487</v>
      </c>
      <c r="B5" s="297"/>
      <c r="C5" s="297"/>
      <c r="D5" s="297"/>
      <c r="E5" s="297"/>
      <c r="F5" s="297"/>
      <c r="G5" s="297"/>
      <c r="H5" s="297"/>
      <c r="I5" s="38"/>
      <c r="J5" s="38"/>
      <c r="K5" s="38"/>
      <c r="L5" s="95"/>
      <c r="M5" s="95"/>
      <c r="N5" s="95"/>
      <c r="O5" s="95"/>
    </row>
    <row r="6" spans="1:15" ht="18" x14ac:dyDescent="0.2">
      <c r="A6" s="101"/>
      <c r="B6" s="101"/>
      <c r="C6" s="101"/>
      <c r="D6" s="101"/>
      <c r="E6" s="101"/>
      <c r="F6" s="101"/>
      <c r="G6" s="101"/>
      <c r="H6" s="101"/>
      <c r="I6" s="102"/>
      <c r="J6" s="102"/>
      <c r="K6" s="102"/>
      <c r="L6" s="95"/>
      <c r="M6" s="95"/>
      <c r="N6" s="95"/>
      <c r="O6" s="95"/>
    </row>
    <row r="7" spans="1:15" s="33" customFormat="1" ht="57" x14ac:dyDescent="0.25">
      <c r="A7" s="296" t="s">
        <v>3</v>
      </c>
      <c r="B7" s="296"/>
      <c r="C7" s="162" t="s">
        <v>568</v>
      </c>
      <c r="D7" s="162" t="s">
        <v>563</v>
      </c>
      <c r="E7" s="162" t="s">
        <v>564</v>
      </c>
      <c r="F7" s="162" t="s">
        <v>569</v>
      </c>
      <c r="G7" s="111" t="s">
        <v>259</v>
      </c>
      <c r="H7" s="111" t="s">
        <v>575</v>
      </c>
      <c r="I7" s="96"/>
      <c r="J7" s="96"/>
      <c r="K7" s="96"/>
      <c r="L7" s="96"/>
      <c r="M7" s="96"/>
      <c r="N7" s="96"/>
      <c r="O7" s="96"/>
    </row>
    <row r="8" spans="1:15" s="34" customFormat="1" ht="12.75" customHeight="1" x14ac:dyDescent="0.2">
      <c r="A8" s="295">
        <v>1</v>
      </c>
      <c r="B8" s="295"/>
      <c r="C8" s="112">
        <v>2</v>
      </c>
      <c r="D8" s="112">
        <v>3</v>
      </c>
      <c r="E8" s="112">
        <v>4.3333333333333304</v>
      </c>
      <c r="F8" s="112">
        <v>5.0833333333333304</v>
      </c>
      <c r="G8" s="112">
        <v>6</v>
      </c>
      <c r="H8" s="112">
        <v>7</v>
      </c>
      <c r="I8" s="98"/>
      <c r="J8" s="98"/>
      <c r="K8" s="98"/>
      <c r="L8" s="98"/>
      <c r="M8" s="97"/>
      <c r="N8" s="97"/>
      <c r="O8" s="97"/>
    </row>
    <row r="9" spans="1:15" ht="15" customHeight="1" x14ac:dyDescent="0.2">
      <c r="A9" s="129" t="s">
        <v>560</v>
      </c>
      <c r="B9" s="129" t="s">
        <v>25</v>
      </c>
      <c r="C9" s="132" t="s">
        <v>27</v>
      </c>
      <c r="D9" s="132" t="s">
        <v>27</v>
      </c>
      <c r="E9" s="132" t="s">
        <v>27</v>
      </c>
      <c r="F9" s="132" t="s">
        <v>27</v>
      </c>
      <c r="G9" s="132" t="s">
        <v>25</v>
      </c>
      <c r="H9" s="132" t="s">
        <v>25</v>
      </c>
      <c r="I9" s="147"/>
      <c r="J9" s="147"/>
      <c r="K9" s="147"/>
      <c r="L9" s="147"/>
      <c r="M9" s="165"/>
      <c r="N9" s="165"/>
      <c r="O9" s="165"/>
    </row>
    <row r="10" spans="1:15" x14ac:dyDescent="0.2">
      <c r="A10" s="198"/>
      <c r="B10" s="203" t="s">
        <v>254</v>
      </c>
      <c r="C10" s="197">
        <f>+C11+C13</f>
        <v>5208100.68</v>
      </c>
      <c r="D10" s="197">
        <f>+D11+D13</f>
        <v>6203676</v>
      </c>
      <c r="E10" s="197">
        <f>+E11+E13</f>
        <v>0</v>
      </c>
      <c r="F10" s="197">
        <f>+F11+F13</f>
        <v>5565923.7000000002</v>
      </c>
      <c r="G10" s="188">
        <f>+F10/C10*100</f>
        <v>106.87050888578445</v>
      </c>
      <c r="H10" s="188">
        <f>+F10/D10*100</f>
        <v>89.719767763500229</v>
      </c>
      <c r="I10" s="113"/>
      <c r="J10" s="113"/>
      <c r="K10" s="113"/>
      <c r="L10" s="113"/>
      <c r="M10" s="114"/>
      <c r="N10" s="114"/>
      <c r="O10" s="114"/>
    </row>
    <row r="11" spans="1:15" x14ac:dyDescent="0.2">
      <c r="A11" s="183" t="s">
        <v>488</v>
      </c>
      <c r="B11" s="184" t="s">
        <v>489</v>
      </c>
      <c r="C11" s="185">
        <f>+C12</f>
        <v>0</v>
      </c>
      <c r="D11" s="186">
        <f t="shared" ref="D11:F11" si="0">+D12</f>
        <v>0</v>
      </c>
      <c r="E11" s="186">
        <f t="shared" si="0"/>
        <v>0</v>
      </c>
      <c r="F11" s="185">
        <f t="shared" si="0"/>
        <v>0</v>
      </c>
      <c r="G11" s="185" t="e">
        <f t="shared" ref="G11:G14" si="1">+F11/C11*100</f>
        <v>#DIV/0!</v>
      </c>
      <c r="H11" s="188" t="e">
        <f t="shared" ref="H11:H14" si="2">+F11/D11*100</f>
        <v>#DIV/0!</v>
      </c>
      <c r="I11" s="116"/>
      <c r="J11" s="116"/>
      <c r="K11" s="116"/>
      <c r="L11" s="116"/>
      <c r="M11" s="115"/>
      <c r="N11" s="115"/>
      <c r="O11" s="115"/>
    </row>
    <row r="12" spans="1:15" x14ac:dyDescent="0.2">
      <c r="A12" s="121" t="s">
        <v>490</v>
      </c>
      <c r="B12" s="122" t="s">
        <v>491</v>
      </c>
      <c r="C12" s="117"/>
      <c r="D12" s="118"/>
      <c r="E12" s="118"/>
      <c r="F12" s="117"/>
      <c r="G12" s="174" t="e">
        <f t="shared" si="1"/>
        <v>#DIV/0!</v>
      </c>
      <c r="H12" s="188" t="e">
        <f t="shared" si="2"/>
        <v>#DIV/0!</v>
      </c>
      <c r="I12" s="119"/>
      <c r="J12" s="119"/>
      <c r="K12" s="119"/>
      <c r="L12" s="119"/>
      <c r="M12" s="120"/>
      <c r="N12" s="120"/>
      <c r="O12" s="120"/>
    </row>
    <row r="13" spans="1:15" x14ac:dyDescent="0.2">
      <c r="A13" s="183" t="s">
        <v>492</v>
      </c>
      <c r="B13" s="184" t="s">
        <v>493</v>
      </c>
      <c r="C13" s="185">
        <f>+C14</f>
        <v>5208100.68</v>
      </c>
      <c r="D13" s="186">
        <f t="shared" ref="D13" si="3">+D14</f>
        <v>6203676</v>
      </c>
      <c r="E13" s="186">
        <f t="shared" ref="E13" si="4">+E14</f>
        <v>0</v>
      </c>
      <c r="F13" s="185">
        <f t="shared" ref="F13" si="5">+F14</f>
        <v>5565923.7000000002</v>
      </c>
      <c r="G13" s="185">
        <f t="shared" si="1"/>
        <v>106.87050888578445</v>
      </c>
      <c r="H13" s="188">
        <f t="shared" si="2"/>
        <v>89.719767763500229</v>
      </c>
      <c r="I13" s="116"/>
      <c r="J13" s="116"/>
      <c r="K13" s="116"/>
      <c r="L13" s="116"/>
      <c r="M13" s="115"/>
      <c r="N13" s="115"/>
      <c r="O13" s="115"/>
    </row>
    <row r="14" spans="1:15" x14ac:dyDescent="0.2">
      <c r="A14" s="121" t="s">
        <v>494</v>
      </c>
      <c r="B14" s="156" t="s">
        <v>495</v>
      </c>
      <c r="C14" s="117">
        <v>5208100.68</v>
      </c>
      <c r="D14" s="118">
        <v>6203676</v>
      </c>
      <c r="E14" s="118">
        <v>0</v>
      </c>
      <c r="F14" s="117">
        <v>5565923.7000000002</v>
      </c>
      <c r="G14" s="174">
        <f t="shared" si="1"/>
        <v>106.87050888578445</v>
      </c>
      <c r="H14" s="188">
        <f t="shared" si="2"/>
        <v>89.719767763500229</v>
      </c>
      <c r="I14" s="120"/>
      <c r="J14" s="120"/>
      <c r="K14" s="120"/>
      <c r="L14" s="120"/>
      <c r="M14" s="120"/>
      <c r="N14" s="120"/>
      <c r="O14" s="120"/>
    </row>
    <row r="15" spans="1:15" x14ac:dyDescent="0.2">
      <c r="A15" s="99"/>
      <c r="B15" s="103"/>
      <c r="C15" s="104"/>
      <c r="D15" s="105"/>
      <c r="E15" s="105"/>
      <c r="F15" s="104"/>
      <c r="G15" s="104"/>
      <c r="H15" s="104"/>
      <c r="I15" s="100"/>
      <c r="J15" s="100"/>
      <c r="K15" s="100"/>
      <c r="L15" s="100"/>
      <c r="M15" s="100"/>
      <c r="N15" s="100"/>
      <c r="O15" s="100"/>
    </row>
    <row r="16" spans="1:15" x14ac:dyDescent="0.2">
      <c r="A16" s="109"/>
      <c r="B16" s="110"/>
      <c r="C16" s="106"/>
      <c r="D16" s="107"/>
      <c r="E16" s="107"/>
      <c r="F16" s="106"/>
      <c r="G16" s="106"/>
      <c r="H16" s="106"/>
      <c r="I16" s="108"/>
      <c r="J16" s="108"/>
      <c r="K16" s="108"/>
      <c r="L16" s="108"/>
      <c r="M16" s="108"/>
      <c r="N16" s="108"/>
      <c r="O16" s="108"/>
    </row>
    <row r="17" spans="1:15" x14ac:dyDescent="0.2">
      <c r="A17" s="109"/>
      <c r="B17" s="110"/>
      <c r="C17" s="106"/>
      <c r="D17" s="107"/>
      <c r="E17" s="107"/>
      <c r="F17" s="106"/>
      <c r="G17" s="106"/>
      <c r="H17" s="106"/>
      <c r="I17" s="108"/>
      <c r="J17" s="108"/>
      <c r="K17" s="108"/>
      <c r="L17" s="108"/>
      <c r="M17" s="108"/>
      <c r="N17" s="108"/>
      <c r="O17" s="108"/>
    </row>
    <row r="18" spans="1:15" x14ac:dyDescent="0.2">
      <c r="A18" s="109"/>
      <c r="B18" s="110"/>
      <c r="C18" s="106"/>
      <c r="D18" s="107"/>
      <c r="E18" s="107"/>
      <c r="F18" s="106"/>
      <c r="G18" s="106"/>
      <c r="H18" s="106"/>
      <c r="I18" s="108"/>
      <c r="J18" s="108"/>
      <c r="K18" s="108"/>
      <c r="L18" s="108"/>
      <c r="M18" s="108"/>
      <c r="N18" s="108"/>
      <c r="O18" s="108"/>
    </row>
    <row r="19" spans="1:15" x14ac:dyDescent="0.2">
      <c r="A19" s="109"/>
      <c r="B19" s="110"/>
      <c r="C19" s="106"/>
      <c r="D19" s="107"/>
      <c r="E19" s="107"/>
      <c r="F19" s="106"/>
      <c r="G19" s="106"/>
      <c r="H19" s="106"/>
      <c r="I19" s="108"/>
      <c r="J19" s="108"/>
      <c r="K19" s="108"/>
      <c r="L19" s="108"/>
      <c r="M19" s="108"/>
      <c r="N19" s="108"/>
      <c r="O19" s="108"/>
    </row>
    <row r="20" spans="1:15" x14ac:dyDescent="0.2">
      <c r="A20" s="109"/>
      <c r="B20" s="110"/>
      <c r="C20" s="106"/>
      <c r="D20" s="107"/>
      <c r="E20" s="107"/>
      <c r="F20" s="106"/>
      <c r="G20" s="106"/>
      <c r="H20" s="106"/>
      <c r="I20" s="108"/>
      <c r="J20" s="108"/>
      <c r="K20" s="108"/>
      <c r="L20" s="108"/>
      <c r="M20" s="108"/>
      <c r="N20" s="108"/>
      <c r="O20" s="108"/>
    </row>
    <row r="21" spans="1:15" x14ac:dyDescent="0.2">
      <c r="A21" s="99"/>
      <c r="B21" s="103"/>
      <c r="C21" s="104"/>
      <c r="D21" s="105"/>
      <c r="E21" s="105"/>
      <c r="F21" s="104"/>
      <c r="G21" s="104"/>
      <c r="H21" s="104"/>
      <c r="I21" s="100"/>
      <c r="J21" s="100"/>
      <c r="K21" s="100"/>
      <c r="L21" s="100"/>
      <c r="M21" s="100"/>
      <c r="N21" s="100"/>
      <c r="O21" s="100"/>
    </row>
    <row r="22" spans="1:15" x14ac:dyDescent="0.2">
      <c r="A22" s="109"/>
      <c r="B22" s="110"/>
      <c r="C22" s="106"/>
      <c r="D22" s="107"/>
      <c r="E22" s="107"/>
      <c r="F22" s="106"/>
      <c r="G22" s="106"/>
      <c r="H22" s="106"/>
      <c r="I22" s="108"/>
      <c r="J22" s="108"/>
      <c r="K22" s="108"/>
      <c r="L22" s="108"/>
      <c r="M22" s="108"/>
      <c r="N22" s="108"/>
      <c r="O22" s="108"/>
    </row>
    <row r="23" spans="1:15" x14ac:dyDescent="0.2">
      <c r="A23" s="99"/>
      <c r="B23" s="103"/>
      <c r="C23" s="104"/>
      <c r="D23" s="105"/>
      <c r="E23" s="105"/>
      <c r="F23" s="104"/>
      <c r="G23" s="104"/>
      <c r="H23" s="104"/>
      <c r="I23" s="100"/>
      <c r="J23" s="100"/>
      <c r="K23" s="100"/>
      <c r="L23" s="100"/>
      <c r="M23" s="100"/>
      <c r="N23" s="100"/>
      <c r="O23" s="100"/>
    </row>
    <row r="24" spans="1:15" x14ac:dyDescent="0.2">
      <c r="A24" s="109"/>
      <c r="B24" s="110"/>
      <c r="C24" s="106"/>
      <c r="D24" s="107"/>
      <c r="E24" s="107"/>
      <c r="F24" s="106"/>
      <c r="G24" s="106"/>
      <c r="H24" s="106"/>
      <c r="I24" s="108"/>
      <c r="J24" s="108"/>
      <c r="K24" s="108"/>
      <c r="L24" s="108"/>
      <c r="M24" s="108"/>
      <c r="N24" s="108"/>
      <c r="O24" s="108"/>
    </row>
    <row r="25" spans="1:15" x14ac:dyDescent="0.2">
      <c r="A25" s="85"/>
      <c r="B25" s="85"/>
      <c r="C25" s="89"/>
      <c r="D25" s="90"/>
      <c r="E25" s="90"/>
      <c r="F25" s="89"/>
      <c r="G25" s="89"/>
      <c r="H25" s="89"/>
      <c r="I25" s="81"/>
      <c r="J25" s="81"/>
      <c r="K25" s="81"/>
      <c r="L25" s="81"/>
      <c r="M25" s="81"/>
      <c r="N25" s="81"/>
      <c r="O25" s="81"/>
    </row>
    <row r="26" spans="1:15" x14ac:dyDescent="0.2">
      <c r="A26" s="99"/>
      <c r="B26" s="103"/>
      <c r="C26" s="104"/>
      <c r="D26" s="105"/>
      <c r="E26" s="105"/>
      <c r="F26" s="104"/>
      <c r="G26" s="104"/>
      <c r="H26" s="104"/>
      <c r="I26" s="100"/>
      <c r="J26" s="100"/>
      <c r="K26" s="100"/>
      <c r="L26" s="100"/>
      <c r="M26" s="100"/>
      <c r="N26" s="100"/>
      <c r="O26" s="100"/>
    </row>
    <row r="27" spans="1:15" x14ac:dyDescent="0.2">
      <c r="A27" s="109"/>
      <c r="B27" s="110"/>
      <c r="C27" s="106"/>
      <c r="D27" s="107"/>
      <c r="E27" s="107"/>
      <c r="F27" s="106"/>
      <c r="G27" s="106"/>
      <c r="H27" s="106"/>
      <c r="I27" s="108"/>
      <c r="J27" s="108"/>
      <c r="K27" s="108"/>
      <c r="L27" s="108"/>
      <c r="M27" s="108"/>
      <c r="N27" s="108"/>
      <c r="O27" s="108"/>
    </row>
    <row r="28" spans="1:15" x14ac:dyDescent="0.2">
      <c r="A28" s="109"/>
      <c r="B28" s="110"/>
      <c r="C28" s="106"/>
      <c r="D28" s="107"/>
      <c r="E28" s="107"/>
      <c r="F28" s="106"/>
      <c r="G28" s="106"/>
      <c r="H28" s="106"/>
      <c r="I28" s="108"/>
      <c r="J28" s="108"/>
      <c r="K28" s="108"/>
      <c r="L28" s="108"/>
      <c r="M28" s="108"/>
      <c r="N28" s="108"/>
      <c r="O28" s="108"/>
    </row>
    <row r="29" spans="1:15" x14ac:dyDescent="0.2">
      <c r="A29" s="99"/>
      <c r="B29" s="103"/>
      <c r="C29" s="104"/>
      <c r="D29" s="105"/>
      <c r="E29" s="105"/>
      <c r="F29" s="104"/>
      <c r="G29" s="104"/>
      <c r="H29" s="104"/>
      <c r="I29" s="100"/>
      <c r="J29" s="100"/>
      <c r="K29" s="100"/>
      <c r="L29" s="100"/>
      <c r="M29" s="100"/>
      <c r="N29" s="100"/>
      <c r="O29" s="100"/>
    </row>
    <row r="30" spans="1:15" x14ac:dyDescent="0.2">
      <c r="A30" s="109"/>
      <c r="B30" s="110"/>
      <c r="C30" s="106"/>
      <c r="D30" s="107"/>
      <c r="E30" s="107"/>
      <c r="F30" s="106"/>
      <c r="G30" s="106"/>
      <c r="H30" s="106"/>
      <c r="I30" s="108"/>
      <c r="J30" s="108"/>
      <c r="K30" s="108"/>
      <c r="L30" s="108"/>
      <c r="M30" s="108"/>
      <c r="N30" s="108"/>
      <c r="O30" s="108"/>
    </row>
    <row r="31" spans="1:15" x14ac:dyDescent="0.2">
      <c r="A31" s="99"/>
      <c r="B31" s="103"/>
      <c r="C31" s="104"/>
      <c r="D31" s="105"/>
      <c r="E31" s="105"/>
      <c r="F31" s="104"/>
      <c r="G31" s="104"/>
      <c r="H31" s="104"/>
      <c r="I31" s="100"/>
      <c r="J31" s="100"/>
      <c r="K31" s="100"/>
      <c r="L31" s="100"/>
      <c r="M31" s="100"/>
      <c r="N31" s="100"/>
      <c r="O31" s="100"/>
    </row>
    <row r="32" spans="1:15" x14ac:dyDescent="0.2">
      <c r="A32" s="109"/>
      <c r="B32" s="110"/>
      <c r="C32" s="106"/>
      <c r="D32" s="107"/>
      <c r="E32" s="107"/>
      <c r="F32" s="106"/>
      <c r="G32" s="106"/>
      <c r="H32" s="106"/>
      <c r="I32" s="108"/>
      <c r="J32" s="108"/>
      <c r="K32" s="108"/>
      <c r="L32" s="108"/>
      <c r="M32" s="108"/>
      <c r="N32" s="108"/>
      <c r="O32" s="108"/>
    </row>
    <row r="33" spans="1:15" x14ac:dyDescent="0.2">
      <c r="A33" s="99"/>
      <c r="B33" s="103"/>
      <c r="C33" s="104"/>
      <c r="D33" s="105"/>
      <c r="E33" s="105"/>
      <c r="F33" s="104"/>
      <c r="G33" s="104"/>
      <c r="H33" s="104"/>
      <c r="I33" s="100"/>
      <c r="J33" s="100"/>
      <c r="K33" s="100"/>
      <c r="L33" s="100"/>
      <c r="M33" s="100"/>
      <c r="N33" s="100"/>
      <c r="O33" s="100"/>
    </row>
    <row r="34" spans="1:15" x14ac:dyDescent="0.2">
      <c r="A34" s="109"/>
      <c r="B34" s="110"/>
      <c r="C34" s="106"/>
      <c r="D34" s="107"/>
      <c r="E34" s="107"/>
      <c r="F34" s="106"/>
      <c r="G34" s="106"/>
      <c r="H34" s="106"/>
      <c r="I34" s="108"/>
      <c r="J34" s="108"/>
      <c r="K34" s="108"/>
      <c r="L34" s="108"/>
      <c r="M34" s="108"/>
      <c r="N34" s="108"/>
      <c r="O34" s="108"/>
    </row>
    <row r="35" spans="1:15" x14ac:dyDescent="0.2">
      <c r="A35" s="109"/>
      <c r="B35" s="110"/>
      <c r="C35" s="106"/>
      <c r="D35" s="107"/>
      <c r="E35" s="107"/>
      <c r="F35" s="106"/>
      <c r="G35" s="106"/>
      <c r="H35" s="106"/>
      <c r="I35" s="108"/>
      <c r="J35" s="108"/>
      <c r="K35" s="108"/>
      <c r="L35" s="108"/>
      <c r="M35" s="108"/>
      <c r="N35" s="108"/>
      <c r="O35" s="108"/>
    </row>
    <row r="36" spans="1:15" x14ac:dyDescent="0.2">
      <c r="A36" s="109"/>
      <c r="B36" s="110"/>
      <c r="C36" s="106"/>
      <c r="D36" s="107"/>
      <c r="E36" s="107"/>
      <c r="F36" s="106"/>
      <c r="G36" s="106"/>
      <c r="H36" s="106"/>
      <c r="I36" s="108"/>
      <c r="J36" s="108"/>
      <c r="K36" s="108"/>
      <c r="L36" s="108"/>
      <c r="M36" s="108"/>
      <c r="N36" s="108"/>
      <c r="O36" s="108"/>
    </row>
    <row r="37" spans="1:15" x14ac:dyDescent="0.2">
      <c r="A37" s="109"/>
      <c r="B37" s="110"/>
      <c r="C37" s="106"/>
      <c r="D37" s="107"/>
      <c r="E37" s="107"/>
      <c r="F37" s="106"/>
      <c r="G37" s="106"/>
      <c r="H37" s="106"/>
      <c r="I37" s="108"/>
      <c r="J37" s="108"/>
      <c r="K37" s="108"/>
      <c r="L37" s="108"/>
      <c r="M37" s="108"/>
      <c r="N37" s="108"/>
      <c r="O37" s="108"/>
    </row>
    <row r="38" spans="1:15" x14ac:dyDescent="0.2">
      <c r="A38" s="109"/>
      <c r="B38" s="110"/>
      <c r="C38" s="106"/>
      <c r="D38" s="107"/>
      <c r="E38" s="107"/>
      <c r="F38" s="106"/>
      <c r="G38" s="106"/>
      <c r="H38" s="106"/>
      <c r="I38" s="108"/>
      <c r="J38" s="108"/>
      <c r="K38" s="108"/>
      <c r="L38" s="108"/>
      <c r="M38" s="108"/>
      <c r="N38" s="108"/>
      <c r="O38" s="108"/>
    </row>
    <row r="39" spans="1:15" x14ac:dyDescent="0.2">
      <c r="A39" s="99"/>
      <c r="B39" s="103"/>
      <c r="C39" s="104"/>
      <c r="D39" s="105"/>
      <c r="E39" s="105"/>
      <c r="F39" s="104"/>
      <c r="G39" s="104"/>
      <c r="H39" s="104"/>
      <c r="I39" s="100"/>
      <c r="J39" s="100"/>
      <c r="K39" s="100"/>
      <c r="L39" s="100"/>
      <c r="M39" s="100"/>
      <c r="N39" s="100"/>
      <c r="O39" s="100"/>
    </row>
    <row r="40" spans="1:15" x14ac:dyDescent="0.2">
      <c r="A40" s="109"/>
      <c r="B40" s="110"/>
      <c r="C40" s="106"/>
      <c r="D40" s="107"/>
      <c r="E40" s="107"/>
      <c r="F40" s="106"/>
      <c r="G40" s="106"/>
      <c r="H40" s="106"/>
      <c r="I40" s="108"/>
      <c r="J40" s="108"/>
      <c r="K40" s="108"/>
      <c r="L40" s="108"/>
      <c r="M40" s="108"/>
      <c r="N40" s="108"/>
      <c r="O40" s="108"/>
    </row>
    <row r="41" spans="1:15" x14ac:dyDescent="0.2">
      <c r="A41" s="99"/>
      <c r="B41" s="103"/>
      <c r="C41" s="104"/>
      <c r="D41" s="105"/>
      <c r="E41" s="105"/>
      <c r="F41" s="104"/>
      <c r="G41" s="104"/>
      <c r="H41" s="104"/>
      <c r="I41" s="100"/>
      <c r="J41" s="100"/>
      <c r="K41" s="100"/>
      <c r="L41" s="100"/>
      <c r="M41" s="100"/>
      <c r="N41" s="100"/>
      <c r="O41" s="100"/>
    </row>
    <row r="42" spans="1:15" x14ac:dyDescent="0.2">
      <c r="A42" s="109"/>
      <c r="B42" s="110"/>
      <c r="C42" s="106"/>
      <c r="D42" s="107"/>
      <c r="E42" s="107"/>
      <c r="F42" s="106"/>
      <c r="G42" s="106"/>
      <c r="H42" s="106"/>
      <c r="I42" s="108"/>
      <c r="J42" s="108"/>
      <c r="K42" s="108"/>
      <c r="L42" s="108"/>
      <c r="M42" s="108"/>
      <c r="N42" s="108"/>
      <c r="O42" s="108"/>
    </row>
    <row r="43" spans="1:15" x14ac:dyDescent="0.2">
      <c r="A43" s="99"/>
      <c r="B43" s="103"/>
      <c r="C43" s="104"/>
      <c r="D43" s="104"/>
      <c r="E43" s="105"/>
      <c r="F43" s="104"/>
      <c r="G43" s="104"/>
      <c r="H43" s="104"/>
      <c r="I43" s="100"/>
      <c r="J43" s="100"/>
      <c r="K43" s="100"/>
      <c r="L43" s="100"/>
      <c r="M43" s="100"/>
      <c r="N43" s="100"/>
      <c r="O43" s="100"/>
    </row>
    <row r="44" spans="1:15" x14ac:dyDescent="0.2">
      <c r="A44" s="109"/>
      <c r="B44" s="110"/>
      <c r="C44" s="106"/>
      <c r="D44" s="106"/>
      <c r="E44" s="107"/>
      <c r="F44" s="106"/>
      <c r="G44" s="106"/>
      <c r="H44" s="106"/>
      <c r="I44" s="108"/>
      <c r="J44" s="108"/>
      <c r="K44" s="108"/>
      <c r="L44" s="108"/>
      <c r="M44" s="108"/>
      <c r="N44" s="108"/>
      <c r="O44" s="108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H10" sqref="H10:H36"/>
    </sheetView>
  </sheetViews>
  <sheetFormatPr defaultRowHeight="12.75" x14ac:dyDescent="0.2"/>
  <cols>
    <col min="1" max="1" width="16.7109375" style="32" customWidth="1"/>
    <col min="2" max="2" width="50.710937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9.8554687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8.4257812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8.4257812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8.4257812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8.4257812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8.4257812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8.4257812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8.4257812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8.4257812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8.4257812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8.4257812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8.4257812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8.4257812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8.4257812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8.4257812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8.4257812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8.4257812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8.4257812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8.4257812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8.4257812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8.4257812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8.4257812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8.4257812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8.4257812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8.4257812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8.4257812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8.4257812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8.4257812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8.4257812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8.4257812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8.4257812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8.4257812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8.4257812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8.4257812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8.4257812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8.4257812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8.4257812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8.4257812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8.4257812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8.4257812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8.4257812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8.4257812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8.4257812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8.4257812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8.4257812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8.4257812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8.4257812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8.4257812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8.4257812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8.4257812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8.4257812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8.4257812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8.4257812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8.4257812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8.4257812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8.4257812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8.4257812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8.4257812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8.4257812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8.4257812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8.4257812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8.4257812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8.4257812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8.4257812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23"/>
      <c r="M1" s="123"/>
      <c r="N1" s="123"/>
      <c r="O1" s="123"/>
    </row>
    <row r="2" spans="1:15" ht="15.75" hidden="1" customHeight="1" x14ac:dyDescent="0.2">
      <c r="A2" s="297"/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123"/>
      <c r="M2" s="123"/>
      <c r="N2" s="123"/>
      <c r="O2" s="123"/>
    </row>
    <row r="3" spans="1:15" ht="18" hidden="1" customHeight="1" x14ac:dyDescent="0.2">
      <c r="A3" s="133"/>
      <c r="B3" s="133"/>
      <c r="C3" s="133"/>
      <c r="D3" s="133"/>
      <c r="E3" s="133"/>
      <c r="F3" s="133"/>
      <c r="G3" s="133"/>
      <c r="H3" s="133"/>
      <c r="I3" s="134"/>
      <c r="J3" s="134"/>
      <c r="K3" s="134"/>
      <c r="L3" s="123"/>
      <c r="M3" s="123"/>
      <c r="N3" s="123"/>
      <c r="O3" s="123"/>
    </row>
    <row r="4" spans="1:15" ht="18" x14ac:dyDescent="0.2">
      <c r="A4" s="133"/>
      <c r="B4" s="133"/>
      <c r="C4" s="133"/>
      <c r="D4" s="133"/>
      <c r="E4" s="133"/>
      <c r="F4" s="133"/>
      <c r="G4" s="133"/>
      <c r="H4" s="133"/>
      <c r="I4" s="134"/>
      <c r="J4" s="134"/>
      <c r="K4" s="134"/>
      <c r="L4" s="123"/>
      <c r="M4" s="123"/>
      <c r="N4" s="123"/>
      <c r="O4" s="123"/>
    </row>
    <row r="5" spans="1:15" ht="15.75" customHeight="1" x14ac:dyDescent="0.2">
      <c r="A5" s="297" t="s">
        <v>253</v>
      </c>
      <c r="B5" s="297"/>
      <c r="C5" s="297"/>
      <c r="D5" s="297"/>
      <c r="E5" s="297"/>
      <c r="F5" s="297"/>
      <c r="G5" s="297"/>
      <c r="H5" s="297"/>
      <c r="I5" s="38"/>
      <c r="J5" s="38"/>
      <c r="K5" s="38"/>
      <c r="L5" s="123"/>
      <c r="M5" s="123"/>
      <c r="N5" s="123"/>
      <c r="O5" s="123"/>
    </row>
    <row r="6" spans="1:15" ht="18" x14ac:dyDescent="0.2">
      <c r="A6" s="133"/>
      <c r="B6" s="133"/>
      <c r="C6" s="133"/>
      <c r="D6" s="133"/>
      <c r="E6" s="133"/>
      <c r="F6" s="133"/>
      <c r="G6" s="133"/>
      <c r="H6" s="133"/>
      <c r="I6" s="134"/>
      <c r="J6" s="134"/>
      <c r="K6" s="134"/>
      <c r="L6" s="123"/>
      <c r="M6" s="123"/>
      <c r="N6" s="123"/>
      <c r="O6" s="123"/>
    </row>
    <row r="7" spans="1:15" s="33" customFormat="1" ht="57" x14ac:dyDescent="0.25">
      <c r="A7" s="296" t="s">
        <v>3</v>
      </c>
      <c r="B7" s="296"/>
      <c r="C7" s="162" t="s">
        <v>568</v>
      </c>
      <c r="D7" s="162" t="s">
        <v>563</v>
      </c>
      <c r="E7" s="162" t="s">
        <v>564</v>
      </c>
      <c r="F7" s="162" t="s">
        <v>569</v>
      </c>
      <c r="G7" s="139" t="s">
        <v>259</v>
      </c>
      <c r="H7" s="139" t="s">
        <v>575</v>
      </c>
      <c r="I7" s="124"/>
      <c r="J7" s="124"/>
      <c r="K7" s="124"/>
      <c r="L7" s="124"/>
      <c r="M7" s="124"/>
      <c r="N7" s="124"/>
      <c r="O7" s="124"/>
    </row>
    <row r="8" spans="1:15" s="34" customFormat="1" x14ac:dyDescent="0.2">
      <c r="A8" s="295">
        <v>1</v>
      </c>
      <c r="B8" s="295"/>
      <c r="C8" s="140">
        <v>2</v>
      </c>
      <c r="D8" s="140">
        <v>3</v>
      </c>
      <c r="E8" s="140">
        <v>4.3333333333333304</v>
      </c>
      <c r="F8" s="140">
        <v>5.0833333333333304</v>
      </c>
      <c r="G8" s="140">
        <v>6</v>
      </c>
      <c r="H8" s="140">
        <v>7</v>
      </c>
      <c r="I8" s="127"/>
      <c r="J8" s="127"/>
      <c r="K8" s="127"/>
      <c r="L8" s="127"/>
      <c r="M8" s="125"/>
      <c r="N8" s="125"/>
      <c r="O8" s="125"/>
    </row>
    <row r="9" spans="1:15" ht="15" customHeight="1" x14ac:dyDescent="0.2">
      <c r="A9" s="129" t="s">
        <v>255</v>
      </c>
      <c r="B9" s="129" t="s">
        <v>25</v>
      </c>
      <c r="C9" s="132" t="s">
        <v>27</v>
      </c>
      <c r="D9" s="132" t="s">
        <v>27</v>
      </c>
      <c r="E9" s="132" t="s">
        <v>27</v>
      </c>
      <c r="F9" s="132" t="s">
        <v>27</v>
      </c>
      <c r="G9" s="132" t="s">
        <v>25</v>
      </c>
      <c r="H9" s="132" t="s">
        <v>25</v>
      </c>
      <c r="I9" s="128"/>
      <c r="J9" s="128"/>
      <c r="K9" s="128"/>
      <c r="L9" s="128"/>
      <c r="M9" s="126"/>
      <c r="N9" s="126"/>
      <c r="O9" s="126"/>
    </row>
    <row r="10" spans="1:15" x14ac:dyDescent="0.2">
      <c r="A10" s="211" t="s">
        <v>76</v>
      </c>
      <c r="B10" s="212" t="s">
        <v>257</v>
      </c>
      <c r="C10" s="190">
        <f>+C11+C14</f>
        <v>300000</v>
      </c>
      <c r="D10" s="191">
        <f>+D11+D14</f>
        <v>2354456</v>
      </c>
      <c r="E10" s="191">
        <f>+E11+E14</f>
        <v>0</v>
      </c>
      <c r="F10" s="190">
        <f>+F11+F14</f>
        <v>2354456.17</v>
      </c>
      <c r="G10" s="213">
        <f t="shared" ref="G10" si="0">+F10/C10*100</f>
        <v>784.81872333333331</v>
      </c>
      <c r="H10" s="213">
        <f>+F10/D10*100</f>
        <v>100.00000722035153</v>
      </c>
      <c r="I10" s="148"/>
      <c r="J10" s="148"/>
      <c r="K10" s="148"/>
      <c r="L10" s="148"/>
      <c r="M10" s="166"/>
      <c r="N10" s="166"/>
      <c r="O10" s="166"/>
    </row>
    <row r="11" spans="1:15" x14ac:dyDescent="0.2">
      <c r="A11" s="205" t="s">
        <v>78</v>
      </c>
      <c r="B11" s="206" t="s">
        <v>496</v>
      </c>
      <c r="C11" s="209">
        <f>+C12</f>
        <v>300000</v>
      </c>
      <c r="D11" s="217">
        <v>2354456</v>
      </c>
      <c r="E11" s="217"/>
      <c r="F11" s="209">
        <f>+F12</f>
        <v>2354456.17</v>
      </c>
      <c r="G11" s="209">
        <f t="shared" ref="G11:G36" si="1">+F11/C11*100</f>
        <v>784.81872333333331</v>
      </c>
      <c r="H11" s="213">
        <f t="shared" ref="H11:H36" si="2">+F11/D11*100</f>
        <v>100.00000722035153</v>
      </c>
      <c r="I11" s="154"/>
      <c r="J11" s="154"/>
      <c r="K11" s="154"/>
      <c r="L11" s="154"/>
      <c r="M11" s="169"/>
      <c r="N11" s="169"/>
      <c r="O11" s="169"/>
    </row>
    <row r="12" spans="1:15" x14ac:dyDescent="0.2">
      <c r="A12" s="204" t="s">
        <v>497</v>
      </c>
      <c r="B12" s="180" t="s">
        <v>498</v>
      </c>
      <c r="C12" s="207">
        <f>+C13</f>
        <v>300000</v>
      </c>
      <c r="D12" s="208"/>
      <c r="E12" s="208"/>
      <c r="F12" s="207">
        <f t="shared" ref="F12" si="3">+F13</f>
        <v>2354456.17</v>
      </c>
      <c r="G12" s="178">
        <f t="shared" si="1"/>
        <v>784.81872333333331</v>
      </c>
      <c r="H12" s="213" t="e">
        <f t="shared" si="2"/>
        <v>#DIV/0!</v>
      </c>
      <c r="I12" s="154"/>
      <c r="J12" s="154"/>
      <c r="K12" s="154"/>
      <c r="L12" s="154"/>
      <c r="M12" s="169"/>
      <c r="N12" s="169"/>
      <c r="O12" s="169"/>
    </row>
    <row r="13" spans="1:15" ht="25.5" x14ac:dyDescent="0.2">
      <c r="A13" s="141" t="s">
        <v>499</v>
      </c>
      <c r="B13" s="138" t="s">
        <v>500</v>
      </c>
      <c r="C13" s="135">
        <v>300000</v>
      </c>
      <c r="D13" s="208"/>
      <c r="E13" s="208"/>
      <c r="F13" s="174">
        <v>2354456.17</v>
      </c>
      <c r="G13" s="174">
        <f t="shared" si="1"/>
        <v>784.81872333333331</v>
      </c>
      <c r="H13" s="213" t="e">
        <f t="shared" si="2"/>
        <v>#DIV/0!</v>
      </c>
      <c r="I13" s="136"/>
      <c r="J13" s="136"/>
      <c r="K13" s="136"/>
      <c r="L13" s="136"/>
      <c r="M13" s="137"/>
      <c r="N13" s="137"/>
      <c r="O13" s="137"/>
    </row>
    <row r="14" spans="1:15" x14ac:dyDescent="0.2">
      <c r="A14" s="205" t="s">
        <v>501</v>
      </c>
      <c r="B14" s="206" t="s">
        <v>502</v>
      </c>
      <c r="C14" s="209">
        <f>+C15</f>
        <v>0</v>
      </c>
      <c r="D14" s="217"/>
      <c r="E14" s="217"/>
      <c r="F14" s="209">
        <f>+F15</f>
        <v>0</v>
      </c>
      <c r="G14" s="209" t="e">
        <f t="shared" si="1"/>
        <v>#DIV/0!</v>
      </c>
      <c r="H14" s="213" t="e">
        <f t="shared" si="2"/>
        <v>#DIV/0!</v>
      </c>
      <c r="I14" s="154"/>
      <c r="J14" s="154"/>
      <c r="K14" s="154"/>
      <c r="L14" s="154"/>
      <c r="M14" s="169"/>
      <c r="N14" s="169"/>
      <c r="O14" s="169"/>
    </row>
    <row r="15" spans="1:15" ht="25.5" x14ac:dyDescent="0.2">
      <c r="A15" s="204" t="s">
        <v>503</v>
      </c>
      <c r="B15" s="180" t="s">
        <v>504</v>
      </c>
      <c r="C15" s="207">
        <f>+C16</f>
        <v>0</v>
      </c>
      <c r="D15" s="208"/>
      <c r="E15" s="208"/>
      <c r="F15" s="207">
        <f t="shared" ref="F15" si="4">+F16</f>
        <v>0</v>
      </c>
      <c r="G15" s="178" t="e">
        <f t="shared" si="1"/>
        <v>#DIV/0!</v>
      </c>
      <c r="H15" s="213" t="e">
        <f t="shared" si="2"/>
        <v>#DIV/0!</v>
      </c>
      <c r="I15" s="154"/>
      <c r="J15" s="154"/>
      <c r="K15" s="154"/>
      <c r="L15" s="154"/>
      <c r="M15" s="169"/>
      <c r="N15" s="169"/>
      <c r="O15" s="169"/>
    </row>
    <row r="16" spans="1:15" ht="25.5" x14ac:dyDescent="0.2">
      <c r="A16" s="141" t="s">
        <v>505</v>
      </c>
      <c r="B16" s="138" t="s">
        <v>506</v>
      </c>
      <c r="C16" s="135"/>
      <c r="D16" s="208"/>
      <c r="E16" s="208"/>
      <c r="F16" s="174"/>
      <c r="G16" s="174" t="e">
        <f t="shared" si="1"/>
        <v>#DIV/0!</v>
      </c>
      <c r="H16" s="213" t="e">
        <f t="shared" si="2"/>
        <v>#DIV/0!</v>
      </c>
      <c r="I16" s="136"/>
      <c r="J16" s="136"/>
      <c r="K16" s="136"/>
      <c r="L16" s="136"/>
      <c r="M16" s="137"/>
      <c r="N16" s="137"/>
      <c r="O16" s="137"/>
    </row>
    <row r="17" spans="1:15" x14ac:dyDescent="0.2">
      <c r="A17" s="211" t="s">
        <v>61</v>
      </c>
      <c r="B17" s="212" t="s">
        <v>508</v>
      </c>
      <c r="C17" s="190">
        <f>+C18+C27+C32</f>
        <v>0</v>
      </c>
      <c r="D17" s="191">
        <f>+D18+D27+D32</f>
        <v>0</v>
      </c>
      <c r="E17" s="191">
        <f>+E18+E27+E32</f>
        <v>0</v>
      </c>
      <c r="F17" s="190">
        <f>+F18+F27+F32</f>
        <v>1500000</v>
      </c>
      <c r="G17" s="213" t="e">
        <f t="shared" si="1"/>
        <v>#DIV/0!</v>
      </c>
      <c r="H17" s="213" t="e">
        <f t="shared" si="2"/>
        <v>#DIV/0!</v>
      </c>
      <c r="I17" s="131"/>
      <c r="J17" s="131"/>
      <c r="K17" s="131"/>
      <c r="L17" s="131"/>
      <c r="M17" s="130"/>
      <c r="N17" s="130"/>
      <c r="O17" s="130"/>
    </row>
    <row r="18" spans="1:15" x14ac:dyDescent="0.2">
      <c r="A18" s="205" t="s">
        <v>63</v>
      </c>
      <c r="B18" s="206" t="s">
        <v>509</v>
      </c>
      <c r="C18" s="214">
        <f>+C19+C22+C24</f>
        <v>0</v>
      </c>
      <c r="D18" s="217"/>
      <c r="E18" s="217"/>
      <c r="F18" s="214">
        <f>+F19+F22+F24</f>
        <v>1500000</v>
      </c>
      <c r="G18" s="209" t="e">
        <f t="shared" si="1"/>
        <v>#DIV/0!</v>
      </c>
      <c r="H18" s="213" t="e">
        <f t="shared" si="2"/>
        <v>#DIV/0!</v>
      </c>
      <c r="I18" s="154"/>
      <c r="J18" s="154"/>
      <c r="K18" s="154"/>
      <c r="L18" s="154"/>
      <c r="M18" s="169"/>
      <c r="N18" s="169"/>
      <c r="O18" s="169"/>
    </row>
    <row r="19" spans="1:15" ht="25.5" x14ac:dyDescent="0.2">
      <c r="A19" s="204">
        <v>512</v>
      </c>
      <c r="B19" s="180" t="s">
        <v>552</v>
      </c>
      <c r="C19" s="207">
        <f>+C20+C21</f>
        <v>0</v>
      </c>
      <c r="D19" s="208"/>
      <c r="E19" s="208"/>
      <c r="F19" s="207">
        <f>+F20+F21</f>
        <v>0</v>
      </c>
      <c r="G19" s="207" t="e">
        <f t="shared" ref="G19:G26" si="5">+F19/C19*100</f>
        <v>#DIV/0!</v>
      </c>
      <c r="H19" s="213" t="e">
        <f t="shared" si="2"/>
        <v>#DIV/0!</v>
      </c>
      <c r="I19" s="154"/>
      <c r="J19" s="154"/>
      <c r="K19" s="154"/>
      <c r="L19" s="154"/>
      <c r="M19" s="169"/>
      <c r="N19" s="169"/>
      <c r="O19" s="169"/>
    </row>
    <row r="20" spans="1:15" ht="25.5" x14ac:dyDescent="0.2">
      <c r="A20" s="172">
        <v>5121</v>
      </c>
      <c r="B20" s="170" t="s">
        <v>553</v>
      </c>
      <c r="C20" s="173"/>
      <c r="D20" s="208"/>
      <c r="E20" s="208"/>
      <c r="F20" s="174"/>
      <c r="G20" s="174" t="e">
        <f t="shared" si="5"/>
        <v>#DIV/0!</v>
      </c>
      <c r="H20" s="213" t="e">
        <f t="shared" si="2"/>
        <v>#DIV/0!</v>
      </c>
      <c r="I20" s="154"/>
      <c r="J20" s="154"/>
      <c r="K20" s="154"/>
      <c r="L20" s="154"/>
      <c r="M20" s="169"/>
      <c r="N20" s="169"/>
      <c r="O20" s="169"/>
    </row>
    <row r="21" spans="1:15" ht="25.5" x14ac:dyDescent="0.2">
      <c r="A21" s="172">
        <v>5122</v>
      </c>
      <c r="B21" s="170" t="s">
        <v>554</v>
      </c>
      <c r="C21" s="173"/>
      <c r="D21" s="208"/>
      <c r="E21" s="208"/>
      <c r="F21" s="174"/>
      <c r="G21" s="174" t="e">
        <f t="shared" si="5"/>
        <v>#DIV/0!</v>
      </c>
      <c r="H21" s="213" t="e">
        <f t="shared" si="2"/>
        <v>#DIV/0!</v>
      </c>
      <c r="I21" s="154"/>
      <c r="J21" s="154"/>
      <c r="K21" s="154"/>
      <c r="L21" s="154"/>
      <c r="M21" s="169"/>
      <c r="N21" s="169"/>
      <c r="O21" s="169"/>
    </row>
    <row r="22" spans="1:15" x14ac:dyDescent="0.2">
      <c r="A22" s="204">
        <v>514</v>
      </c>
      <c r="B22" s="180" t="s">
        <v>555</v>
      </c>
      <c r="C22" s="207">
        <f>+C23</f>
        <v>0</v>
      </c>
      <c r="D22" s="208"/>
      <c r="E22" s="208"/>
      <c r="F22" s="207">
        <f t="shared" ref="F22" si="6">+F23</f>
        <v>0</v>
      </c>
      <c r="G22" s="207" t="e">
        <f t="shared" si="5"/>
        <v>#DIV/0!</v>
      </c>
      <c r="H22" s="213" t="e">
        <f t="shared" si="2"/>
        <v>#DIV/0!</v>
      </c>
      <c r="I22" s="154"/>
      <c r="J22" s="154"/>
      <c r="K22" s="154"/>
      <c r="L22" s="154"/>
      <c r="M22" s="169"/>
      <c r="N22" s="169"/>
      <c r="O22" s="169"/>
    </row>
    <row r="23" spans="1:15" x14ac:dyDescent="0.2">
      <c r="A23" s="172">
        <v>5141</v>
      </c>
      <c r="B23" s="170" t="s">
        <v>556</v>
      </c>
      <c r="C23" s="173"/>
      <c r="D23" s="208"/>
      <c r="E23" s="208"/>
      <c r="F23" s="174"/>
      <c r="G23" s="174" t="e">
        <f t="shared" si="5"/>
        <v>#DIV/0!</v>
      </c>
      <c r="H23" s="213" t="e">
        <f t="shared" si="2"/>
        <v>#DIV/0!</v>
      </c>
      <c r="I23" s="154"/>
      <c r="J23" s="154"/>
      <c r="K23" s="154"/>
      <c r="L23" s="154"/>
      <c r="M23" s="169"/>
      <c r="N23" s="169"/>
      <c r="O23" s="169"/>
    </row>
    <row r="24" spans="1:15" x14ac:dyDescent="0.2">
      <c r="A24" s="204">
        <v>518</v>
      </c>
      <c r="B24" s="180" t="s">
        <v>557</v>
      </c>
      <c r="C24" s="207">
        <f>+C25+C26</f>
        <v>0</v>
      </c>
      <c r="D24" s="208"/>
      <c r="E24" s="208"/>
      <c r="F24" s="207">
        <f>+F25+F26</f>
        <v>1500000</v>
      </c>
      <c r="G24" s="207" t="e">
        <f t="shared" si="5"/>
        <v>#DIV/0!</v>
      </c>
      <c r="H24" s="213" t="e">
        <f t="shared" si="2"/>
        <v>#DIV/0!</v>
      </c>
      <c r="I24" s="154"/>
      <c r="J24" s="154"/>
      <c r="K24" s="154"/>
      <c r="L24" s="154"/>
      <c r="M24" s="169"/>
      <c r="N24" s="169"/>
      <c r="O24" s="169"/>
    </row>
    <row r="25" spans="1:15" ht="25.5" x14ac:dyDescent="0.2">
      <c r="A25" s="172">
        <v>5181</v>
      </c>
      <c r="B25" s="170" t="s">
        <v>558</v>
      </c>
      <c r="C25" s="173">
        <v>0</v>
      </c>
      <c r="D25" s="208">
        <v>1500000</v>
      </c>
      <c r="E25" s="208"/>
      <c r="F25" s="174">
        <v>1500000</v>
      </c>
      <c r="G25" s="174" t="e">
        <f t="shared" si="5"/>
        <v>#DIV/0!</v>
      </c>
      <c r="H25" s="213">
        <f t="shared" si="2"/>
        <v>100</v>
      </c>
      <c r="I25" s="154"/>
      <c r="J25" s="154"/>
      <c r="K25" s="154"/>
      <c r="L25" s="154"/>
      <c r="M25" s="169"/>
      <c r="N25" s="169"/>
      <c r="O25" s="169"/>
    </row>
    <row r="26" spans="1:15" x14ac:dyDescent="0.2">
      <c r="A26" s="172">
        <v>5183</v>
      </c>
      <c r="B26" s="170" t="s">
        <v>559</v>
      </c>
      <c r="C26" s="173"/>
      <c r="D26" s="208"/>
      <c r="E26" s="208"/>
      <c r="F26" s="174"/>
      <c r="G26" s="174" t="e">
        <f t="shared" si="5"/>
        <v>#DIV/0!</v>
      </c>
      <c r="H26" s="213" t="e">
        <f t="shared" si="2"/>
        <v>#DIV/0!</v>
      </c>
      <c r="I26" s="154"/>
      <c r="J26" s="154"/>
      <c r="K26" s="154"/>
      <c r="L26" s="154"/>
      <c r="M26" s="169"/>
      <c r="N26" s="169"/>
      <c r="O26" s="169"/>
    </row>
    <row r="27" spans="1:15" x14ac:dyDescent="0.2">
      <c r="A27" s="205" t="s">
        <v>510</v>
      </c>
      <c r="B27" s="206" t="s">
        <v>511</v>
      </c>
      <c r="C27" s="214">
        <f>+C28+C30</f>
        <v>0</v>
      </c>
      <c r="D27" s="217"/>
      <c r="E27" s="217"/>
      <c r="F27" s="214">
        <f>+F28+F30</f>
        <v>0</v>
      </c>
      <c r="G27" s="209" t="e">
        <f t="shared" si="1"/>
        <v>#DIV/0!</v>
      </c>
      <c r="H27" s="213" t="e">
        <f t="shared" si="2"/>
        <v>#DIV/0!</v>
      </c>
      <c r="I27" s="154"/>
      <c r="J27" s="154"/>
      <c r="K27" s="154"/>
      <c r="L27" s="154"/>
      <c r="M27" s="169"/>
      <c r="N27" s="169"/>
      <c r="O27" s="169"/>
    </row>
    <row r="28" spans="1:15" ht="25.5" x14ac:dyDescent="0.2">
      <c r="A28" s="204" t="s">
        <v>512</v>
      </c>
      <c r="B28" s="180" t="s">
        <v>513</v>
      </c>
      <c r="C28" s="207">
        <f>+C29</f>
        <v>0</v>
      </c>
      <c r="D28" s="208"/>
      <c r="E28" s="208"/>
      <c r="F28" s="207">
        <f t="shared" ref="F28" si="7">+F29</f>
        <v>0</v>
      </c>
      <c r="G28" s="178" t="e">
        <f t="shared" si="1"/>
        <v>#DIV/0!</v>
      </c>
      <c r="H28" s="213" t="e">
        <f t="shared" si="2"/>
        <v>#DIV/0!</v>
      </c>
      <c r="I28" s="154"/>
      <c r="J28" s="154"/>
      <c r="K28" s="154"/>
      <c r="L28" s="154"/>
      <c r="M28" s="169"/>
      <c r="N28" s="169"/>
      <c r="O28" s="169"/>
    </row>
    <row r="29" spans="1:15" ht="25.5" x14ac:dyDescent="0.2">
      <c r="A29" s="141" t="s">
        <v>514</v>
      </c>
      <c r="B29" s="138" t="s">
        <v>513</v>
      </c>
      <c r="C29" s="142"/>
      <c r="D29" s="208"/>
      <c r="E29" s="208"/>
      <c r="F29" s="174"/>
      <c r="G29" s="174" t="e">
        <f t="shared" si="1"/>
        <v>#DIV/0!</v>
      </c>
      <c r="H29" s="213" t="e">
        <f t="shared" si="2"/>
        <v>#DIV/0!</v>
      </c>
      <c r="I29" s="136"/>
      <c r="J29" s="136"/>
      <c r="K29" s="136"/>
      <c r="L29" s="136"/>
      <c r="M29" s="137"/>
      <c r="N29" s="137"/>
      <c r="O29" s="137"/>
    </row>
    <row r="30" spans="1:15" ht="25.5" x14ac:dyDescent="0.2">
      <c r="A30" s="204" t="s">
        <v>515</v>
      </c>
      <c r="B30" s="180" t="s">
        <v>516</v>
      </c>
      <c r="C30" s="207">
        <f>+C31</f>
        <v>0</v>
      </c>
      <c r="D30" s="208"/>
      <c r="E30" s="208"/>
      <c r="F30" s="207">
        <f t="shared" ref="F30" si="8">+F31</f>
        <v>0</v>
      </c>
      <c r="G30" s="178" t="e">
        <f t="shared" si="1"/>
        <v>#DIV/0!</v>
      </c>
      <c r="H30" s="213" t="e">
        <f t="shared" si="2"/>
        <v>#DIV/0!</v>
      </c>
      <c r="I30" s="154"/>
      <c r="J30" s="154"/>
      <c r="K30" s="154"/>
      <c r="L30" s="154"/>
      <c r="M30" s="169"/>
      <c r="N30" s="169"/>
      <c r="O30" s="169"/>
    </row>
    <row r="31" spans="1:15" ht="25.5" x14ac:dyDescent="0.2">
      <c r="A31" s="141" t="s">
        <v>517</v>
      </c>
      <c r="B31" s="138" t="s">
        <v>518</v>
      </c>
      <c r="C31" s="135"/>
      <c r="D31" s="208"/>
      <c r="E31" s="208"/>
      <c r="F31" s="174"/>
      <c r="G31" s="174" t="e">
        <f t="shared" si="1"/>
        <v>#DIV/0!</v>
      </c>
      <c r="H31" s="213" t="e">
        <f t="shared" si="2"/>
        <v>#DIV/0!</v>
      </c>
      <c r="I31" s="136"/>
      <c r="J31" s="136"/>
      <c r="K31" s="136"/>
      <c r="L31" s="136"/>
      <c r="M31" s="137"/>
      <c r="N31" s="137"/>
      <c r="O31" s="137"/>
    </row>
    <row r="32" spans="1:15" x14ac:dyDescent="0.2">
      <c r="A32" s="205" t="s">
        <v>519</v>
      </c>
      <c r="B32" s="206" t="s">
        <v>520</v>
      </c>
      <c r="C32" s="209">
        <f>+C33+C35</f>
        <v>0</v>
      </c>
      <c r="D32" s="217"/>
      <c r="E32" s="217"/>
      <c r="F32" s="209">
        <f>+F33+F35</f>
        <v>0</v>
      </c>
      <c r="G32" s="209" t="e">
        <f>+F32/C32*100</f>
        <v>#DIV/0!</v>
      </c>
      <c r="H32" s="213" t="e">
        <f t="shared" si="2"/>
        <v>#DIV/0!</v>
      </c>
      <c r="I32" s="136"/>
      <c r="J32" s="136"/>
      <c r="K32" s="136"/>
      <c r="L32" s="136"/>
      <c r="M32" s="137"/>
      <c r="N32" s="137"/>
      <c r="O32" s="137"/>
    </row>
    <row r="33" spans="1:15" ht="25.5" x14ac:dyDescent="0.2">
      <c r="A33" s="204" t="s">
        <v>521</v>
      </c>
      <c r="B33" s="180" t="s">
        <v>522</v>
      </c>
      <c r="C33" s="207">
        <f>+C34</f>
        <v>0</v>
      </c>
      <c r="D33" s="208"/>
      <c r="E33" s="208"/>
      <c r="F33" s="207">
        <f t="shared" ref="F33" si="9">+F34</f>
        <v>0</v>
      </c>
      <c r="G33" s="178" t="e">
        <f t="shared" si="1"/>
        <v>#DIV/0!</v>
      </c>
      <c r="H33" s="213" t="e">
        <f t="shared" si="2"/>
        <v>#DIV/0!</v>
      </c>
      <c r="I33" s="136"/>
      <c r="J33" s="136"/>
      <c r="K33" s="136"/>
      <c r="L33" s="136"/>
      <c r="M33" s="137"/>
      <c r="N33" s="137"/>
      <c r="O33" s="137"/>
    </row>
    <row r="34" spans="1:15" ht="25.5" x14ac:dyDescent="0.2">
      <c r="A34" s="141" t="s">
        <v>523</v>
      </c>
      <c r="B34" s="138" t="s">
        <v>524</v>
      </c>
      <c r="C34" s="135"/>
      <c r="D34" s="208"/>
      <c r="E34" s="208"/>
      <c r="F34" s="174"/>
      <c r="G34" s="174" t="e">
        <f t="shared" si="1"/>
        <v>#DIV/0!</v>
      </c>
      <c r="H34" s="213" t="e">
        <f t="shared" si="2"/>
        <v>#DIV/0!</v>
      </c>
      <c r="I34" s="137"/>
      <c r="J34" s="137"/>
      <c r="K34" s="137"/>
      <c r="L34" s="137"/>
      <c r="M34" s="137"/>
      <c r="N34" s="137"/>
      <c r="O34" s="137"/>
    </row>
    <row r="35" spans="1:15" ht="25.5" x14ac:dyDescent="0.2">
      <c r="A35" s="204" t="s">
        <v>525</v>
      </c>
      <c r="B35" s="180" t="s">
        <v>526</v>
      </c>
      <c r="C35" s="207">
        <f>+C36</f>
        <v>0</v>
      </c>
      <c r="D35" s="208"/>
      <c r="E35" s="208"/>
      <c r="F35" s="207">
        <f t="shared" ref="F35" si="10">+F36</f>
        <v>0</v>
      </c>
      <c r="G35" s="207" t="e">
        <f t="shared" si="1"/>
        <v>#DIV/0!</v>
      </c>
      <c r="H35" s="213" t="e">
        <f t="shared" si="2"/>
        <v>#DIV/0!</v>
      </c>
      <c r="I35" s="137"/>
      <c r="J35" s="137"/>
      <c r="K35" s="137"/>
      <c r="L35" s="137"/>
      <c r="M35" s="137"/>
      <c r="N35" s="137"/>
      <c r="O35" s="137"/>
    </row>
    <row r="36" spans="1:15" ht="25.5" x14ac:dyDescent="0.2">
      <c r="A36" s="141" t="s">
        <v>527</v>
      </c>
      <c r="B36" s="138" t="s">
        <v>528</v>
      </c>
      <c r="C36" s="135"/>
      <c r="D36" s="208"/>
      <c r="E36" s="208"/>
      <c r="F36" s="174"/>
      <c r="G36" s="174" t="e">
        <f t="shared" si="1"/>
        <v>#DIV/0!</v>
      </c>
      <c r="H36" s="213" t="e">
        <f t="shared" si="2"/>
        <v>#DIV/0!</v>
      </c>
      <c r="I36" s="137"/>
      <c r="J36" s="137"/>
      <c r="K36" s="137"/>
      <c r="L36" s="137"/>
      <c r="M36" s="137"/>
      <c r="N36" s="137"/>
      <c r="O36" s="137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opLeftCell="A4" zoomScale="90" zoomScaleNormal="90" workbookViewId="0">
      <selection activeCell="I33" sqref="I33"/>
    </sheetView>
  </sheetViews>
  <sheetFormatPr defaultRowHeight="12.75" x14ac:dyDescent="0.2"/>
  <cols>
    <col min="1" max="1" width="15.85546875" style="32" customWidth="1"/>
    <col min="2" max="2" width="29.4257812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12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43"/>
      <c r="M1" s="143"/>
      <c r="N1" s="143"/>
      <c r="O1" s="143"/>
    </row>
    <row r="2" spans="1:15" ht="15.75" hidden="1" customHeight="1" x14ac:dyDescent="0.2">
      <c r="A2" s="297"/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143"/>
      <c r="M2" s="143"/>
      <c r="N2" s="143"/>
      <c r="O2" s="143"/>
    </row>
    <row r="3" spans="1:15" ht="18" hidden="1" customHeight="1" x14ac:dyDescent="0.2">
      <c r="A3" s="150"/>
      <c r="B3" s="150"/>
      <c r="C3" s="150"/>
      <c r="D3" s="150"/>
      <c r="E3" s="150"/>
      <c r="F3" s="150"/>
      <c r="G3" s="150"/>
      <c r="H3" s="150"/>
      <c r="I3" s="151"/>
      <c r="J3" s="151"/>
      <c r="K3" s="151"/>
      <c r="L3" s="143"/>
      <c r="M3" s="143"/>
      <c r="N3" s="143"/>
      <c r="O3" s="143"/>
    </row>
    <row r="4" spans="1:15" ht="18" x14ac:dyDescent="0.2">
      <c r="A4" s="150"/>
      <c r="B4" s="150"/>
      <c r="C4" s="150"/>
      <c r="D4" s="150"/>
      <c r="E4" s="150"/>
      <c r="F4" s="150"/>
      <c r="G4" s="150"/>
      <c r="H4" s="150"/>
      <c r="I4" s="151"/>
      <c r="J4" s="151"/>
      <c r="K4" s="151"/>
      <c r="L4" s="143"/>
      <c r="M4" s="143"/>
      <c r="N4" s="143"/>
      <c r="O4" s="143"/>
    </row>
    <row r="5" spans="1:15" ht="15.75" customHeight="1" x14ac:dyDescent="0.2">
      <c r="A5" s="297" t="s">
        <v>258</v>
      </c>
      <c r="B5" s="297"/>
      <c r="C5" s="297"/>
      <c r="D5" s="297"/>
      <c r="E5" s="297"/>
      <c r="F5" s="297"/>
      <c r="G5" s="297"/>
      <c r="H5" s="297"/>
      <c r="I5" s="38"/>
      <c r="J5" s="38"/>
      <c r="K5" s="38"/>
      <c r="L5" s="143"/>
      <c r="M5" s="143"/>
      <c r="N5" s="143"/>
      <c r="O5" s="143"/>
    </row>
    <row r="6" spans="1:15" ht="18" x14ac:dyDescent="0.2">
      <c r="A6" s="150"/>
      <c r="B6" s="150"/>
      <c r="C6" s="150"/>
      <c r="D6" s="150"/>
      <c r="E6" s="150"/>
      <c r="F6" s="150"/>
      <c r="G6" s="150"/>
      <c r="H6" s="150"/>
      <c r="I6" s="151"/>
      <c r="J6" s="151"/>
      <c r="K6" s="151"/>
      <c r="L6" s="143"/>
      <c r="M6" s="143"/>
      <c r="N6" s="143"/>
      <c r="O6" s="143"/>
    </row>
    <row r="7" spans="1:15" s="33" customFormat="1" ht="57" x14ac:dyDescent="0.25">
      <c r="A7" s="296" t="s">
        <v>3</v>
      </c>
      <c r="B7" s="296"/>
      <c r="C7" s="162" t="s">
        <v>568</v>
      </c>
      <c r="D7" s="162" t="s">
        <v>563</v>
      </c>
      <c r="E7" s="162" t="s">
        <v>564</v>
      </c>
      <c r="F7" s="162" t="s">
        <v>569</v>
      </c>
      <c r="G7" s="157" t="s">
        <v>259</v>
      </c>
      <c r="H7" s="157" t="s">
        <v>575</v>
      </c>
      <c r="I7" s="144"/>
      <c r="J7" s="144"/>
      <c r="K7" s="144"/>
      <c r="L7" s="144"/>
      <c r="M7" s="144"/>
      <c r="N7" s="144"/>
      <c r="O7" s="144"/>
    </row>
    <row r="8" spans="1:15" s="34" customFormat="1" x14ac:dyDescent="0.2">
      <c r="A8" s="295">
        <v>1</v>
      </c>
      <c r="B8" s="295"/>
      <c r="C8" s="158">
        <v>2</v>
      </c>
      <c r="D8" s="158">
        <v>3</v>
      </c>
      <c r="E8" s="158">
        <v>4.3333333333333304</v>
      </c>
      <c r="F8" s="158">
        <v>5.0833333333333304</v>
      </c>
      <c r="G8" s="158">
        <v>6</v>
      </c>
      <c r="H8" s="158">
        <v>7</v>
      </c>
      <c r="I8" s="146"/>
      <c r="J8" s="146"/>
      <c r="K8" s="146"/>
      <c r="L8" s="146"/>
      <c r="M8" s="145"/>
      <c r="N8" s="145"/>
      <c r="O8" s="145"/>
    </row>
    <row r="9" spans="1:15" ht="12.75" customHeight="1" x14ac:dyDescent="0.2">
      <c r="A9" s="159" t="s">
        <v>255</v>
      </c>
      <c r="B9" s="159" t="s">
        <v>25</v>
      </c>
      <c r="C9" s="160" t="s">
        <v>27</v>
      </c>
      <c r="D9" s="160" t="s">
        <v>27</v>
      </c>
      <c r="E9" s="160" t="s">
        <v>27</v>
      </c>
      <c r="F9" s="160" t="s">
        <v>27</v>
      </c>
      <c r="G9" s="160" t="s">
        <v>25</v>
      </c>
      <c r="H9" s="160" t="s">
        <v>25</v>
      </c>
      <c r="I9" s="154"/>
      <c r="J9" s="154"/>
      <c r="K9" s="154"/>
      <c r="L9" s="154"/>
      <c r="M9" s="155"/>
      <c r="N9" s="155"/>
      <c r="O9" s="155"/>
    </row>
    <row r="10" spans="1:15" x14ac:dyDescent="0.2">
      <c r="A10" s="205" t="s">
        <v>256</v>
      </c>
      <c r="B10" s="206" t="s">
        <v>25</v>
      </c>
      <c r="C10" s="209">
        <f t="shared" ref="C10:F11" si="0">+C11</f>
        <v>300000</v>
      </c>
      <c r="D10" s="210">
        <f t="shared" si="0"/>
        <v>2354456.17</v>
      </c>
      <c r="E10" s="210">
        <f t="shared" si="0"/>
        <v>0</v>
      </c>
      <c r="F10" s="209">
        <f t="shared" si="0"/>
        <v>2354456.17</v>
      </c>
      <c r="G10" s="209">
        <f t="shared" ref="G10:G19" si="1">+F10/C10*100</f>
        <v>784.81872333333331</v>
      </c>
      <c r="H10" s="209">
        <f>+F10/D10*100</f>
        <v>100</v>
      </c>
      <c r="I10" s="154"/>
      <c r="J10" s="154"/>
      <c r="K10" s="154"/>
      <c r="L10" s="154"/>
      <c r="M10" s="169"/>
      <c r="N10" s="169"/>
      <c r="O10" s="169"/>
    </row>
    <row r="11" spans="1:15" x14ac:dyDescent="0.2">
      <c r="A11" s="204" t="s">
        <v>56</v>
      </c>
      <c r="B11" s="180" t="s">
        <v>57</v>
      </c>
      <c r="C11" s="207">
        <f t="shared" si="0"/>
        <v>300000</v>
      </c>
      <c r="D11" s="208">
        <f t="shared" si="0"/>
        <v>2354456.17</v>
      </c>
      <c r="E11" s="208">
        <f t="shared" si="0"/>
        <v>0</v>
      </c>
      <c r="F11" s="207">
        <f t="shared" si="0"/>
        <v>2354456.17</v>
      </c>
      <c r="G11" s="207">
        <f t="shared" si="1"/>
        <v>784.81872333333331</v>
      </c>
      <c r="H11" s="209">
        <f t="shared" ref="H11:H19" si="2">+F11/D11*100</f>
        <v>100</v>
      </c>
      <c r="I11" s="154"/>
      <c r="J11" s="154"/>
      <c r="K11" s="154"/>
      <c r="L11" s="154"/>
      <c r="M11" s="169"/>
      <c r="N11" s="169"/>
      <c r="O11" s="169"/>
    </row>
    <row r="12" spans="1:15" x14ac:dyDescent="0.2">
      <c r="A12" s="172" t="s">
        <v>59</v>
      </c>
      <c r="B12" s="156" t="s">
        <v>60</v>
      </c>
      <c r="C12" s="152">
        <v>300000</v>
      </c>
      <c r="D12" s="153">
        <v>2354456.17</v>
      </c>
      <c r="E12" s="153"/>
      <c r="F12" s="152">
        <v>2354456.17</v>
      </c>
      <c r="G12" s="174">
        <f t="shared" si="1"/>
        <v>784.81872333333331</v>
      </c>
      <c r="H12" s="209">
        <f t="shared" si="2"/>
        <v>100</v>
      </c>
      <c r="I12" s="154"/>
      <c r="J12" s="154"/>
      <c r="K12" s="154"/>
      <c r="L12" s="154"/>
      <c r="M12" s="155"/>
      <c r="N12" s="155"/>
      <c r="O12" s="155"/>
    </row>
    <row r="13" spans="1:15" x14ac:dyDescent="0.2">
      <c r="A13" s="205" t="s">
        <v>507</v>
      </c>
      <c r="B13" s="206" t="s">
        <v>25</v>
      </c>
      <c r="C13" s="209">
        <f>+C14+C16+C18</f>
        <v>0</v>
      </c>
      <c r="D13" s="210">
        <f>+D14+D16+D18</f>
        <v>1500000</v>
      </c>
      <c r="E13" s="210">
        <f>+E14+E16+E18</f>
        <v>0</v>
      </c>
      <c r="F13" s="209">
        <f>+F14+F16+F18</f>
        <v>1500000</v>
      </c>
      <c r="G13" s="209" t="e">
        <f t="shared" si="1"/>
        <v>#DIV/0!</v>
      </c>
      <c r="H13" s="209">
        <f t="shared" si="2"/>
        <v>100</v>
      </c>
      <c r="I13" s="154"/>
      <c r="J13" s="154"/>
      <c r="K13" s="154"/>
      <c r="L13" s="154"/>
      <c r="M13" s="169"/>
      <c r="N13" s="169"/>
      <c r="O13" s="169"/>
    </row>
    <row r="14" spans="1:15" x14ac:dyDescent="0.2">
      <c r="A14" s="204" t="s">
        <v>80</v>
      </c>
      <c r="B14" s="180" t="s">
        <v>484</v>
      </c>
      <c r="C14" s="207">
        <f>+C15</f>
        <v>0</v>
      </c>
      <c r="D14" s="208">
        <f>+D15</f>
        <v>0</v>
      </c>
      <c r="E14" s="208">
        <f>+E15</f>
        <v>0</v>
      </c>
      <c r="F14" s="207">
        <f>+F15</f>
        <v>0</v>
      </c>
      <c r="G14" s="207" t="e">
        <f t="shared" si="1"/>
        <v>#DIV/0!</v>
      </c>
      <c r="H14" s="209" t="e">
        <f t="shared" si="2"/>
        <v>#DIV/0!</v>
      </c>
      <c r="I14" s="154"/>
      <c r="J14" s="154"/>
      <c r="K14" s="154"/>
      <c r="L14" s="154"/>
      <c r="M14" s="169"/>
      <c r="N14" s="169"/>
      <c r="O14" s="169"/>
    </row>
    <row r="15" spans="1:15" x14ac:dyDescent="0.2">
      <c r="A15" s="172" t="s">
        <v>82</v>
      </c>
      <c r="B15" s="156" t="s">
        <v>484</v>
      </c>
      <c r="C15" s="152"/>
      <c r="D15" s="153"/>
      <c r="E15" s="153"/>
      <c r="F15" s="152"/>
      <c r="G15" s="174" t="e">
        <f t="shared" si="1"/>
        <v>#DIV/0!</v>
      </c>
      <c r="H15" s="209" t="e">
        <f t="shared" si="2"/>
        <v>#DIV/0!</v>
      </c>
      <c r="I15" s="155"/>
      <c r="J15" s="155"/>
      <c r="K15" s="155"/>
      <c r="L15" s="155"/>
      <c r="M15" s="155"/>
      <c r="N15" s="155"/>
      <c r="O15" s="155"/>
    </row>
    <row r="16" spans="1:15" x14ac:dyDescent="0.2">
      <c r="A16" s="204" t="s">
        <v>56</v>
      </c>
      <c r="B16" s="180" t="s">
        <v>57</v>
      </c>
      <c r="C16" s="207">
        <f>+C17</f>
        <v>0</v>
      </c>
      <c r="D16" s="208">
        <f>+D17</f>
        <v>1500000</v>
      </c>
      <c r="E16" s="208">
        <f>+E17</f>
        <v>0</v>
      </c>
      <c r="F16" s="207">
        <f>+F17</f>
        <v>1500000</v>
      </c>
      <c r="G16" s="207" t="e">
        <f t="shared" si="1"/>
        <v>#DIV/0!</v>
      </c>
      <c r="H16" s="209">
        <f t="shared" si="2"/>
        <v>100</v>
      </c>
      <c r="I16" s="154"/>
      <c r="J16" s="154"/>
      <c r="K16" s="154"/>
      <c r="L16" s="154"/>
      <c r="M16" s="169"/>
      <c r="N16" s="169"/>
      <c r="O16" s="169"/>
    </row>
    <row r="17" spans="1:15" x14ac:dyDescent="0.2">
      <c r="A17" s="172" t="s">
        <v>59</v>
      </c>
      <c r="B17" s="156" t="s">
        <v>60</v>
      </c>
      <c r="C17" s="152">
        <v>0</v>
      </c>
      <c r="D17" s="153">
        <v>1500000</v>
      </c>
      <c r="E17" s="153"/>
      <c r="F17" s="152">
        <v>1500000</v>
      </c>
      <c r="G17" s="174" t="e">
        <f t="shared" si="1"/>
        <v>#DIV/0!</v>
      </c>
      <c r="H17" s="209">
        <f t="shared" si="2"/>
        <v>100</v>
      </c>
      <c r="I17" s="155"/>
      <c r="J17" s="155"/>
      <c r="K17" s="155"/>
      <c r="L17" s="155"/>
      <c r="M17" s="155"/>
      <c r="N17" s="155"/>
      <c r="O17" s="155"/>
    </row>
    <row r="18" spans="1:15" x14ac:dyDescent="0.2">
      <c r="A18" s="204" t="s">
        <v>61</v>
      </c>
      <c r="B18" s="180" t="s">
        <v>62</v>
      </c>
      <c r="C18" s="207">
        <f>+C19</f>
        <v>0</v>
      </c>
      <c r="D18" s="208">
        <f>+D19</f>
        <v>0</v>
      </c>
      <c r="E18" s="208">
        <f>+E19</f>
        <v>0</v>
      </c>
      <c r="F18" s="207">
        <f>+F19</f>
        <v>0</v>
      </c>
      <c r="G18" s="207" t="e">
        <f t="shared" si="1"/>
        <v>#DIV/0!</v>
      </c>
      <c r="H18" s="209" t="e">
        <f t="shared" si="2"/>
        <v>#DIV/0!</v>
      </c>
      <c r="I18" s="154"/>
      <c r="J18" s="154"/>
      <c r="K18" s="154"/>
      <c r="L18" s="154"/>
      <c r="M18" s="169"/>
      <c r="N18" s="169"/>
      <c r="O18" s="169"/>
    </row>
    <row r="19" spans="1:15" x14ac:dyDescent="0.2">
      <c r="A19" s="172" t="s">
        <v>74</v>
      </c>
      <c r="B19" s="156" t="s">
        <v>75</v>
      </c>
      <c r="C19" s="152"/>
      <c r="D19" s="153"/>
      <c r="E19" s="153"/>
      <c r="F19" s="152"/>
      <c r="G19" s="174" t="e">
        <f t="shared" si="1"/>
        <v>#DIV/0!</v>
      </c>
      <c r="H19" s="209" t="e">
        <f t="shared" si="2"/>
        <v>#DIV/0!</v>
      </c>
      <c r="I19" s="155"/>
      <c r="J19" s="155"/>
      <c r="K19" s="155"/>
      <c r="L19" s="155"/>
      <c r="M19" s="155"/>
      <c r="N19" s="155"/>
      <c r="O19" s="155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8"/>
  <sheetViews>
    <sheetView workbookViewId="0">
      <selection activeCell="D18" sqref="D18"/>
    </sheetView>
  </sheetViews>
  <sheetFormatPr defaultRowHeight="15" x14ac:dyDescent="0.25"/>
  <cols>
    <col min="1" max="1" width="20.7109375" customWidth="1"/>
    <col min="2" max="2" width="57.5703125" customWidth="1"/>
    <col min="3" max="3" width="12.7109375" customWidth="1"/>
    <col min="4" max="4" width="12.7109375" style="270" customWidth="1"/>
    <col min="5" max="5" width="12.7109375" customWidth="1"/>
  </cols>
  <sheetData>
    <row r="1" spans="1:5" s="223" customFormat="1" ht="15.75" x14ac:dyDescent="0.25">
      <c r="A1" s="222"/>
      <c r="B1" s="222" t="s">
        <v>578</v>
      </c>
      <c r="D1" s="258"/>
    </row>
    <row r="2" spans="1:5" s="223" customFormat="1" ht="12" customHeight="1" x14ac:dyDescent="0.25">
      <c r="A2" s="222"/>
      <c r="B2" s="222"/>
      <c r="D2" s="258"/>
    </row>
    <row r="3" spans="1:5" ht="23.25" x14ac:dyDescent="0.35">
      <c r="A3" s="298" t="s">
        <v>579</v>
      </c>
      <c r="B3" s="298"/>
      <c r="C3" s="298"/>
      <c r="D3" s="298"/>
      <c r="E3" s="298"/>
    </row>
    <row r="4" spans="1:5" ht="13.5" customHeight="1" x14ac:dyDescent="0.35">
      <c r="A4" s="224"/>
      <c r="B4" s="224"/>
      <c r="C4" s="224"/>
      <c r="D4" s="259"/>
      <c r="E4" s="224"/>
    </row>
    <row r="5" spans="1:5" x14ac:dyDescent="0.25">
      <c r="C5" s="225"/>
      <c r="D5" s="260"/>
      <c r="E5" s="225"/>
    </row>
    <row r="6" spans="1:5" s="223" customFormat="1" ht="38.25" x14ac:dyDescent="0.25">
      <c r="A6" s="226" t="s">
        <v>580</v>
      </c>
      <c r="B6" s="227" t="s">
        <v>578</v>
      </c>
      <c r="C6" s="226" t="s">
        <v>581</v>
      </c>
      <c r="D6" s="261" t="s">
        <v>582</v>
      </c>
      <c r="E6" s="228" t="s">
        <v>583</v>
      </c>
    </row>
    <row r="7" spans="1:5" s="223" customFormat="1" x14ac:dyDescent="0.25">
      <c r="A7" s="229"/>
      <c r="B7" s="230">
        <v>1</v>
      </c>
      <c r="C7" s="229">
        <v>2</v>
      </c>
      <c r="D7" s="262">
        <v>3</v>
      </c>
      <c r="E7" s="231" t="s">
        <v>584</v>
      </c>
    </row>
    <row r="8" spans="1:5" s="1" customFormat="1" x14ac:dyDescent="0.25">
      <c r="A8" s="232">
        <v>11</v>
      </c>
      <c r="B8" s="233" t="s">
        <v>54</v>
      </c>
      <c r="C8" s="234">
        <f>C20+C26+C31+C36</f>
        <v>4455442</v>
      </c>
      <c r="D8" s="263">
        <f>D20+D26+D31+D36</f>
        <v>4377325.6100000003</v>
      </c>
      <c r="E8" s="234">
        <f>SUM(D8/C8*100)</f>
        <v>98.246719629612514</v>
      </c>
    </row>
    <row r="9" spans="1:5" s="1" customFormat="1" x14ac:dyDescent="0.25">
      <c r="A9" s="235">
        <v>31</v>
      </c>
      <c r="B9" s="236" t="s">
        <v>484</v>
      </c>
      <c r="C9" s="237">
        <f>C64</f>
        <v>152535</v>
      </c>
      <c r="D9" s="264">
        <f>D64</f>
        <v>112005.43000000001</v>
      </c>
      <c r="E9" s="234">
        <f t="shared" ref="E9:E72" si="0">SUM(D9/C9*100)</f>
        <v>73.429330973219265</v>
      </c>
    </row>
    <row r="10" spans="1:5" s="1" customFormat="1" x14ac:dyDescent="0.25">
      <c r="A10" s="235">
        <v>43</v>
      </c>
      <c r="B10" s="236" t="s">
        <v>60</v>
      </c>
      <c r="C10" s="237">
        <f>C72</f>
        <v>1246875</v>
      </c>
      <c r="D10" s="264">
        <f>D72</f>
        <v>820730.46000000008</v>
      </c>
      <c r="E10" s="234">
        <f t="shared" si="0"/>
        <v>65.822994285714287</v>
      </c>
    </row>
    <row r="11" spans="1:5" s="1" customFormat="1" x14ac:dyDescent="0.25">
      <c r="A11" s="235">
        <v>51</v>
      </c>
      <c r="B11" s="236" t="s">
        <v>64</v>
      </c>
      <c r="C11" s="237">
        <f>C46</f>
        <v>173652</v>
      </c>
      <c r="D11" s="264">
        <f>D46</f>
        <v>89603.199999999997</v>
      </c>
      <c r="E11" s="234">
        <f t="shared" si="0"/>
        <v>51.599290535093175</v>
      </c>
    </row>
    <row r="12" spans="1:5" s="1" customFormat="1" x14ac:dyDescent="0.25">
      <c r="A12" s="235">
        <v>52</v>
      </c>
      <c r="B12" s="236" t="s">
        <v>75</v>
      </c>
      <c r="C12" s="237">
        <f>C53+C81</f>
        <v>150215</v>
      </c>
      <c r="D12" s="264">
        <f>D53+D81</f>
        <v>162465.25</v>
      </c>
      <c r="E12" s="234">
        <f t="shared" si="0"/>
        <v>108.15514429317979</v>
      </c>
    </row>
    <row r="13" spans="1:5" s="1" customFormat="1" x14ac:dyDescent="0.25">
      <c r="A13" s="235">
        <v>61</v>
      </c>
      <c r="B13" s="236" t="s">
        <v>485</v>
      </c>
      <c r="C13" s="237">
        <f>C89</f>
        <v>24662</v>
      </c>
      <c r="D13" s="264">
        <f>D89</f>
        <v>3793.75</v>
      </c>
      <c r="E13" s="234">
        <f t="shared" si="0"/>
        <v>15.382977860676345</v>
      </c>
    </row>
    <row r="14" spans="1:5" s="1" customFormat="1" x14ac:dyDescent="0.25">
      <c r="A14" s="235">
        <v>7</v>
      </c>
      <c r="B14" s="236" t="s">
        <v>585</v>
      </c>
      <c r="C14" s="237">
        <f>C96</f>
        <v>295</v>
      </c>
      <c r="D14" s="264">
        <f>D96</f>
        <v>0</v>
      </c>
      <c r="E14" s="234">
        <f t="shared" si="0"/>
        <v>0</v>
      </c>
    </row>
    <row r="15" spans="1:5" s="223" customFormat="1" x14ac:dyDescent="0.25">
      <c r="A15" s="238">
        <v>80</v>
      </c>
      <c r="B15" s="239" t="s">
        <v>586</v>
      </c>
      <c r="C15" s="240">
        <f>C8+C9+C10+C11+C12+C13+C14</f>
        <v>6203676</v>
      </c>
      <c r="D15" s="265">
        <f>D8+D9+D10+D11+D12+D13+D14</f>
        <v>5565923.7000000002</v>
      </c>
      <c r="E15" s="241">
        <f t="shared" si="0"/>
        <v>89.719767763500229</v>
      </c>
    </row>
    <row r="16" spans="1:5" s="223" customFormat="1" x14ac:dyDescent="0.25">
      <c r="A16" s="242" t="s">
        <v>529</v>
      </c>
      <c r="B16" s="243" t="s">
        <v>530</v>
      </c>
      <c r="C16" s="240">
        <f>C17</f>
        <v>6203676</v>
      </c>
      <c r="D16" s="265">
        <f>D17</f>
        <v>4377325.6100000003</v>
      </c>
      <c r="E16" s="241">
        <f t="shared" si="0"/>
        <v>70.560190603119835</v>
      </c>
    </row>
    <row r="17" spans="1:5" s="247" customFormat="1" x14ac:dyDescent="0.25">
      <c r="A17" s="244">
        <v>3705</v>
      </c>
      <c r="B17" s="245" t="s">
        <v>531</v>
      </c>
      <c r="C17" s="246">
        <f>C18+C24+C29+C34+C44+C62</f>
        <v>6203676</v>
      </c>
      <c r="D17" s="266">
        <f>D18+D24+D29+D34</f>
        <v>4377325.6100000003</v>
      </c>
      <c r="E17" s="241">
        <f t="shared" si="0"/>
        <v>70.560190603119835</v>
      </c>
    </row>
    <row r="18" spans="1:5" x14ac:dyDescent="0.25">
      <c r="A18" s="248" t="s">
        <v>532</v>
      </c>
      <c r="B18" s="249" t="s">
        <v>533</v>
      </c>
      <c r="C18" s="250">
        <f t="shared" ref="C18:D20" si="1">C19</f>
        <v>3995823</v>
      </c>
      <c r="D18" s="267">
        <f t="shared" si="1"/>
        <v>3965656.2800000003</v>
      </c>
      <c r="E18" s="241">
        <f t="shared" si="0"/>
        <v>99.245043636817755</v>
      </c>
    </row>
    <row r="19" spans="1:5" x14ac:dyDescent="0.25">
      <c r="A19" s="251">
        <v>942</v>
      </c>
      <c r="B19" s="249" t="s">
        <v>587</v>
      </c>
      <c r="C19" s="250">
        <f t="shared" si="1"/>
        <v>3995823</v>
      </c>
      <c r="D19" s="267">
        <f t="shared" si="1"/>
        <v>3965656.2800000003</v>
      </c>
      <c r="E19" s="241">
        <f t="shared" si="0"/>
        <v>99.245043636817755</v>
      </c>
    </row>
    <row r="20" spans="1:5" x14ac:dyDescent="0.25">
      <c r="A20" s="252">
        <v>11</v>
      </c>
      <c r="B20" s="249" t="s">
        <v>54</v>
      </c>
      <c r="C20" s="250">
        <f t="shared" si="1"/>
        <v>3995823</v>
      </c>
      <c r="D20" s="267">
        <f t="shared" si="1"/>
        <v>3965656.2800000003</v>
      </c>
      <c r="E20" s="241">
        <f t="shared" si="0"/>
        <v>99.245043636817755</v>
      </c>
    </row>
    <row r="21" spans="1:5" x14ac:dyDescent="0.25">
      <c r="A21" s="253">
        <v>3</v>
      </c>
      <c r="B21" s="249" t="s">
        <v>81</v>
      </c>
      <c r="C21" s="250">
        <f>SUM(C22:C23)</f>
        <v>3995823</v>
      </c>
      <c r="D21" s="267">
        <f>SUM(D22:D23)</f>
        <v>3965656.2800000003</v>
      </c>
      <c r="E21" s="241">
        <f t="shared" si="0"/>
        <v>99.245043636817755</v>
      </c>
    </row>
    <row r="22" spans="1:5" x14ac:dyDescent="0.25">
      <c r="A22" s="254">
        <v>31</v>
      </c>
      <c r="B22" s="249" t="s">
        <v>83</v>
      </c>
      <c r="C22" s="255">
        <v>3960880</v>
      </c>
      <c r="D22" s="268">
        <v>3933157.66</v>
      </c>
      <c r="E22" s="256">
        <f t="shared" si="0"/>
        <v>99.300096443214642</v>
      </c>
    </row>
    <row r="23" spans="1:5" x14ac:dyDescent="0.25">
      <c r="A23" s="254">
        <v>32</v>
      </c>
      <c r="B23" s="249" t="s">
        <v>98</v>
      </c>
      <c r="C23" s="255">
        <v>34943</v>
      </c>
      <c r="D23" s="268">
        <v>32498.62</v>
      </c>
      <c r="E23" s="256">
        <f t="shared" si="0"/>
        <v>93.004664739718962</v>
      </c>
    </row>
    <row r="24" spans="1:5" x14ac:dyDescent="0.25">
      <c r="A24" s="248" t="s">
        <v>534</v>
      </c>
      <c r="B24" s="249" t="s">
        <v>535</v>
      </c>
      <c r="C24" s="250">
        <f t="shared" ref="C24:D25" si="2">C25</f>
        <v>20674</v>
      </c>
      <c r="D24" s="267">
        <f t="shared" si="2"/>
        <v>20674.009999999998</v>
      </c>
      <c r="E24" s="241">
        <f t="shared" si="0"/>
        <v>100.00004836993324</v>
      </c>
    </row>
    <row r="25" spans="1:5" x14ac:dyDescent="0.25">
      <c r="A25" s="251">
        <v>942</v>
      </c>
      <c r="B25" s="249" t="s">
        <v>587</v>
      </c>
      <c r="C25" s="250">
        <f t="shared" si="2"/>
        <v>20674</v>
      </c>
      <c r="D25" s="267">
        <f t="shared" si="2"/>
        <v>20674.009999999998</v>
      </c>
      <c r="E25" s="241">
        <f t="shared" si="0"/>
        <v>100.00004836993324</v>
      </c>
    </row>
    <row r="26" spans="1:5" x14ac:dyDescent="0.25">
      <c r="A26" s="252">
        <v>11</v>
      </c>
      <c r="B26" s="249" t="s">
        <v>54</v>
      </c>
      <c r="C26" s="250">
        <f>C27</f>
        <v>20674</v>
      </c>
      <c r="D26" s="267">
        <f>D27</f>
        <v>20674.009999999998</v>
      </c>
      <c r="E26" s="241">
        <f t="shared" si="0"/>
        <v>100.00004836993324</v>
      </c>
    </row>
    <row r="27" spans="1:5" x14ac:dyDescent="0.25">
      <c r="A27" s="253">
        <v>3</v>
      </c>
      <c r="B27" s="249" t="s">
        <v>81</v>
      </c>
      <c r="C27" s="250">
        <f>C28</f>
        <v>20674</v>
      </c>
      <c r="D27" s="267">
        <f>D28</f>
        <v>20674.009999999998</v>
      </c>
      <c r="E27" s="241">
        <f t="shared" si="0"/>
        <v>100.00004836993324</v>
      </c>
    </row>
    <row r="28" spans="1:5" x14ac:dyDescent="0.25">
      <c r="A28" s="254">
        <v>32</v>
      </c>
      <c r="B28" s="249" t="s">
        <v>98</v>
      </c>
      <c r="C28" s="257">
        <v>20674</v>
      </c>
      <c r="D28" s="269">
        <v>20674.009999999998</v>
      </c>
      <c r="E28" s="256">
        <f t="shared" si="0"/>
        <v>100.00004836993324</v>
      </c>
    </row>
    <row r="29" spans="1:5" x14ac:dyDescent="0.25">
      <c r="A29" s="248" t="s">
        <v>536</v>
      </c>
      <c r="B29" s="249" t="s">
        <v>588</v>
      </c>
      <c r="C29" s="250">
        <f t="shared" ref="C29:D30" si="3">C30</f>
        <v>929</v>
      </c>
      <c r="D29" s="267">
        <f t="shared" si="3"/>
        <v>929.04</v>
      </c>
      <c r="E29" s="241">
        <f t="shared" si="0"/>
        <v>100.00430570505921</v>
      </c>
    </row>
    <row r="30" spans="1:5" x14ac:dyDescent="0.25">
      <c r="A30" s="251">
        <v>942</v>
      </c>
      <c r="B30" s="249" t="s">
        <v>587</v>
      </c>
      <c r="C30" s="250">
        <f t="shared" si="3"/>
        <v>929</v>
      </c>
      <c r="D30" s="267">
        <f t="shared" si="3"/>
        <v>929.04</v>
      </c>
      <c r="E30" s="241">
        <f t="shared" si="0"/>
        <v>100.00430570505921</v>
      </c>
    </row>
    <row r="31" spans="1:5" x14ac:dyDescent="0.25">
      <c r="A31" s="252">
        <v>11</v>
      </c>
      <c r="B31" s="249" t="s">
        <v>54</v>
      </c>
      <c r="C31" s="250">
        <f>C32</f>
        <v>929</v>
      </c>
      <c r="D31" s="267">
        <f>D32</f>
        <v>929.04</v>
      </c>
      <c r="E31" s="241">
        <f t="shared" si="0"/>
        <v>100.00430570505921</v>
      </c>
    </row>
    <row r="32" spans="1:5" x14ac:dyDescent="0.25">
      <c r="A32" s="253">
        <v>3</v>
      </c>
      <c r="B32" s="249" t="s">
        <v>81</v>
      </c>
      <c r="C32" s="250">
        <f>C33</f>
        <v>929</v>
      </c>
      <c r="D32" s="267">
        <f>D33</f>
        <v>929.04</v>
      </c>
      <c r="E32" s="241">
        <f t="shared" si="0"/>
        <v>100.00430570505921</v>
      </c>
    </row>
    <row r="33" spans="1:5" x14ac:dyDescent="0.25">
      <c r="A33" s="254">
        <v>32</v>
      </c>
      <c r="B33" s="249" t="s">
        <v>98</v>
      </c>
      <c r="C33" s="257">
        <v>929</v>
      </c>
      <c r="D33" s="269">
        <v>929.04</v>
      </c>
      <c r="E33" s="256">
        <f t="shared" si="0"/>
        <v>100.00430570505921</v>
      </c>
    </row>
    <row r="34" spans="1:5" x14ac:dyDescent="0.25">
      <c r="A34" s="248" t="s">
        <v>537</v>
      </c>
      <c r="B34" s="249" t="s">
        <v>538</v>
      </c>
      <c r="C34" s="250">
        <f t="shared" ref="C34:D35" si="4">C35</f>
        <v>438016</v>
      </c>
      <c r="D34" s="267">
        <f t="shared" si="4"/>
        <v>390066.27999999997</v>
      </c>
      <c r="E34" s="241">
        <f t="shared" si="0"/>
        <v>89.05297523378141</v>
      </c>
    </row>
    <row r="35" spans="1:5" x14ac:dyDescent="0.25">
      <c r="A35" s="251">
        <v>942</v>
      </c>
      <c r="B35" s="249" t="s">
        <v>587</v>
      </c>
      <c r="C35" s="250">
        <f t="shared" si="4"/>
        <v>438016</v>
      </c>
      <c r="D35" s="267">
        <f t="shared" si="4"/>
        <v>390066.27999999997</v>
      </c>
      <c r="E35" s="241">
        <f t="shared" si="0"/>
        <v>89.05297523378141</v>
      </c>
    </row>
    <row r="36" spans="1:5" x14ac:dyDescent="0.25">
      <c r="A36" s="252">
        <v>11</v>
      </c>
      <c r="B36" s="249" t="s">
        <v>54</v>
      </c>
      <c r="C36" s="250">
        <f>C37+C42</f>
        <v>438016</v>
      </c>
      <c r="D36" s="267">
        <f>D37+D42</f>
        <v>390066.27999999997</v>
      </c>
      <c r="E36" s="241">
        <f t="shared" si="0"/>
        <v>89.05297523378141</v>
      </c>
    </row>
    <row r="37" spans="1:5" x14ac:dyDescent="0.25">
      <c r="A37" s="253">
        <v>3</v>
      </c>
      <c r="B37" s="249" t="s">
        <v>81</v>
      </c>
      <c r="C37" s="250">
        <f>SUM(C38:C41)</f>
        <v>381516</v>
      </c>
      <c r="D37" s="267">
        <f>SUM(D38:D41)</f>
        <v>360964.13999999996</v>
      </c>
      <c r="E37" s="241">
        <f t="shared" si="0"/>
        <v>94.613106658698442</v>
      </c>
    </row>
    <row r="38" spans="1:5" x14ac:dyDescent="0.25">
      <c r="A38" s="254">
        <v>31</v>
      </c>
      <c r="B38" s="249" t="s">
        <v>83</v>
      </c>
      <c r="C38" s="257">
        <v>8155</v>
      </c>
      <c r="D38" s="269">
        <v>0</v>
      </c>
      <c r="E38" s="256">
        <f t="shared" si="0"/>
        <v>0</v>
      </c>
    </row>
    <row r="39" spans="1:5" x14ac:dyDescent="0.25">
      <c r="A39" s="254">
        <v>32</v>
      </c>
      <c r="B39" s="249" t="s">
        <v>98</v>
      </c>
      <c r="C39" s="257">
        <v>371961</v>
      </c>
      <c r="D39" s="269">
        <v>359666.73</v>
      </c>
      <c r="E39" s="256">
        <f t="shared" si="0"/>
        <v>96.694742190713541</v>
      </c>
    </row>
    <row r="40" spans="1:5" x14ac:dyDescent="0.25">
      <c r="A40" s="254">
        <v>34</v>
      </c>
      <c r="B40" s="249" t="s">
        <v>160</v>
      </c>
      <c r="C40" s="257">
        <v>300</v>
      </c>
      <c r="D40" s="269">
        <v>368.37</v>
      </c>
      <c r="E40" s="256">
        <f t="shared" si="0"/>
        <v>122.78999999999999</v>
      </c>
    </row>
    <row r="41" spans="1:5" x14ac:dyDescent="0.25">
      <c r="A41" s="254">
        <v>37</v>
      </c>
      <c r="B41" s="249" t="s">
        <v>203</v>
      </c>
      <c r="C41" s="257">
        <v>1100</v>
      </c>
      <c r="D41" s="269">
        <v>929.04</v>
      </c>
      <c r="E41" s="256">
        <f t="shared" si="0"/>
        <v>84.458181818181814</v>
      </c>
    </row>
    <row r="42" spans="1:5" x14ac:dyDescent="0.25">
      <c r="A42" s="253">
        <v>4</v>
      </c>
      <c r="B42" s="249" t="s">
        <v>226</v>
      </c>
      <c r="C42" s="250">
        <f>C43</f>
        <v>56500</v>
      </c>
      <c r="D42" s="267">
        <f>D43</f>
        <v>29102.14</v>
      </c>
      <c r="E42" s="241">
        <f t="shared" si="0"/>
        <v>51.508212389380525</v>
      </c>
    </row>
    <row r="43" spans="1:5" x14ac:dyDescent="0.25">
      <c r="A43" s="254">
        <v>42</v>
      </c>
      <c r="B43" s="249" t="s">
        <v>233</v>
      </c>
      <c r="C43" s="255">
        <v>56500</v>
      </c>
      <c r="D43" s="268">
        <v>29102.14</v>
      </c>
      <c r="E43" s="256">
        <f t="shared" si="0"/>
        <v>51.508212389380525</v>
      </c>
    </row>
    <row r="44" spans="1:5" x14ac:dyDescent="0.25">
      <c r="A44" s="248" t="s">
        <v>539</v>
      </c>
      <c r="B44" s="249" t="s">
        <v>540</v>
      </c>
      <c r="C44" s="250">
        <f>C45</f>
        <v>288473</v>
      </c>
      <c r="D44" s="267">
        <f>D45</f>
        <v>138951.4</v>
      </c>
      <c r="E44" s="241">
        <f t="shared" si="0"/>
        <v>48.16790479524947</v>
      </c>
    </row>
    <row r="45" spans="1:5" x14ac:dyDescent="0.25">
      <c r="A45" s="251">
        <v>942</v>
      </c>
      <c r="B45" s="249" t="s">
        <v>587</v>
      </c>
      <c r="C45" s="250">
        <f>C46+C53</f>
        <v>288473</v>
      </c>
      <c r="D45" s="267">
        <f>D46+D53</f>
        <v>138951.4</v>
      </c>
      <c r="E45" s="241">
        <f t="shared" si="0"/>
        <v>48.16790479524947</v>
      </c>
    </row>
    <row r="46" spans="1:5" x14ac:dyDescent="0.25">
      <c r="A46" s="252">
        <v>51</v>
      </c>
      <c r="B46" s="249" t="s">
        <v>64</v>
      </c>
      <c r="C46" s="250">
        <f>C47+C51</f>
        <v>173652</v>
      </c>
      <c r="D46" s="267">
        <f>D47+D51</f>
        <v>89603.199999999997</v>
      </c>
      <c r="E46" s="241">
        <f t="shared" si="0"/>
        <v>51.599290535093175</v>
      </c>
    </row>
    <row r="47" spans="1:5" x14ac:dyDescent="0.25">
      <c r="A47" s="253">
        <v>3</v>
      </c>
      <c r="B47" s="249" t="s">
        <v>81</v>
      </c>
      <c r="C47" s="250">
        <f>C48+C49+C50</f>
        <v>130652</v>
      </c>
      <c r="D47" s="267">
        <f>D48+D49+D50</f>
        <v>89603.199999999997</v>
      </c>
      <c r="E47" s="241">
        <f t="shared" si="0"/>
        <v>68.581575482962378</v>
      </c>
    </row>
    <row r="48" spans="1:5" x14ac:dyDescent="0.25">
      <c r="A48" s="254">
        <v>31</v>
      </c>
      <c r="B48" s="249" t="s">
        <v>83</v>
      </c>
      <c r="C48" s="255">
        <v>12400</v>
      </c>
      <c r="D48" s="268">
        <v>6975.14</v>
      </c>
      <c r="E48" s="256">
        <f t="shared" si="0"/>
        <v>56.251129032258063</v>
      </c>
    </row>
    <row r="49" spans="1:5" x14ac:dyDescent="0.25">
      <c r="A49" s="254">
        <v>32</v>
      </c>
      <c r="B49" s="249" t="s">
        <v>98</v>
      </c>
      <c r="C49" s="255">
        <v>118252</v>
      </c>
      <c r="D49" s="268">
        <v>82628.06</v>
      </c>
      <c r="E49" s="256">
        <f t="shared" si="0"/>
        <v>69.874556032878928</v>
      </c>
    </row>
    <row r="50" spans="1:5" x14ac:dyDescent="0.25">
      <c r="A50" s="254">
        <v>34</v>
      </c>
      <c r="B50" s="249" t="s">
        <v>160</v>
      </c>
      <c r="C50" s="255"/>
      <c r="D50" s="268"/>
      <c r="E50" s="256" t="e">
        <f t="shared" si="0"/>
        <v>#DIV/0!</v>
      </c>
    </row>
    <row r="51" spans="1:5" x14ac:dyDescent="0.25">
      <c r="A51" s="253">
        <v>4</v>
      </c>
      <c r="B51" s="249" t="s">
        <v>226</v>
      </c>
      <c r="C51" s="250">
        <f>C52</f>
        <v>43000</v>
      </c>
      <c r="D51" s="267">
        <f>D52</f>
        <v>0</v>
      </c>
      <c r="E51" s="241">
        <f t="shared" si="0"/>
        <v>0</v>
      </c>
    </row>
    <row r="52" spans="1:5" x14ac:dyDescent="0.25">
      <c r="A52" s="254">
        <v>42</v>
      </c>
      <c r="B52" s="249" t="s">
        <v>233</v>
      </c>
      <c r="C52" s="255">
        <v>43000</v>
      </c>
      <c r="D52" s="268">
        <v>0</v>
      </c>
      <c r="E52" s="256">
        <f t="shared" si="0"/>
        <v>0</v>
      </c>
    </row>
    <row r="53" spans="1:5" x14ac:dyDescent="0.25">
      <c r="A53" s="252">
        <v>52</v>
      </c>
      <c r="B53" s="249" t="s">
        <v>75</v>
      </c>
      <c r="C53" s="250">
        <f>C54+C60</f>
        <v>114821</v>
      </c>
      <c r="D53" s="267">
        <f>D54+D60</f>
        <v>49348.2</v>
      </c>
      <c r="E53" s="241">
        <f t="shared" si="0"/>
        <v>42.978375035925481</v>
      </c>
    </row>
    <row r="54" spans="1:5" x14ac:dyDescent="0.25">
      <c r="A54" s="253">
        <v>3</v>
      </c>
      <c r="B54" s="249" t="s">
        <v>81</v>
      </c>
      <c r="C54" s="250">
        <f>SUM(C55:C59)</f>
        <v>44821</v>
      </c>
      <c r="D54" s="267">
        <f t="shared" ref="D54" si="5">SUM(D55:D59)</f>
        <v>49348.2</v>
      </c>
      <c r="E54" s="241">
        <f t="shared" si="0"/>
        <v>110.10062247607149</v>
      </c>
    </row>
    <row r="55" spans="1:5" x14ac:dyDescent="0.25">
      <c r="A55" s="254">
        <v>31</v>
      </c>
      <c r="B55" s="249" t="s">
        <v>83</v>
      </c>
      <c r="C55" s="255">
        <v>10000</v>
      </c>
      <c r="D55" s="268">
        <v>9960.14</v>
      </c>
      <c r="E55" s="256">
        <f t="shared" si="0"/>
        <v>99.601399999999998</v>
      </c>
    </row>
    <row r="56" spans="1:5" x14ac:dyDescent="0.25">
      <c r="A56" s="254">
        <v>32</v>
      </c>
      <c r="B56" s="249" t="s">
        <v>98</v>
      </c>
      <c r="C56" s="255">
        <v>19100</v>
      </c>
      <c r="D56" s="268">
        <v>23592.48</v>
      </c>
      <c r="E56" s="256">
        <f t="shared" si="0"/>
        <v>123.52083769633508</v>
      </c>
    </row>
    <row r="57" spans="1:5" x14ac:dyDescent="0.25">
      <c r="A57" s="254">
        <v>34</v>
      </c>
      <c r="B57" s="249" t="s">
        <v>160</v>
      </c>
      <c r="C57" s="255"/>
      <c r="D57" s="268">
        <v>74.239999999999995</v>
      </c>
      <c r="E57" s="256" t="e">
        <f t="shared" si="0"/>
        <v>#DIV/0!</v>
      </c>
    </row>
    <row r="58" spans="1:5" x14ac:dyDescent="0.25">
      <c r="A58" s="254">
        <v>36</v>
      </c>
      <c r="B58" s="249" t="s">
        <v>175</v>
      </c>
      <c r="C58" s="255">
        <v>15721</v>
      </c>
      <c r="D58" s="268">
        <v>15721.34</v>
      </c>
      <c r="E58" s="256">
        <f t="shared" si="0"/>
        <v>100.00216271229564</v>
      </c>
    </row>
    <row r="59" spans="1:5" x14ac:dyDescent="0.25">
      <c r="A59" s="254">
        <v>38</v>
      </c>
      <c r="B59" s="249"/>
      <c r="C59" s="255"/>
      <c r="D59" s="268"/>
      <c r="E59" s="256" t="e">
        <f t="shared" si="0"/>
        <v>#DIV/0!</v>
      </c>
    </row>
    <row r="60" spans="1:5" x14ac:dyDescent="0.25">
      <c r="A60" s="253">
        <v>4</v>
      </c>
      <c r="B60" s="249" t="s">
        <v>226</v>
      </c>
      <c r="C60" s="250">
        <f>C61</f>
        <v>70000</v>
      </c>
      <c r="D60" s="267">
        <f>D61</f>
        <v>0</v>
      </c>
      <c r="E60" s="241">
        <f t="shared" si="0"/>
        <v>0</v>
      </c>
    </row>
    <row r="61" spans="1:5" x14ac:dyDescent="0.25">
      <c r="A61" s="254">
        <v>42</v>
      </c>
      <c r="B61" s="249" t="s">
        <v>233</v>
      </c>
      <c r="C61" s="255">
        <v>70000</v>
      </c>
      <c r="D61" s="268">
        <v>0</v>
      </c>
      <c r="E61" s="256">
        <f t="shared" si="0"/>
        <v>0</v>
      </c>
    </row>
    <row r="62" spans="1:5" x14ac:dyDescent="0.25">
      <c r="A62" s="248" t="s">
        <v>541</v>
      </c>
      <c r="B62" s="249" t="s">
        <v>542</v>
      </c>
      <c r="C62" s="250">
        <f>C63</f>
        <v>1459761</v>
      </c>
      <c r="D62" s="267">
        <f>D63</f>
        <v>1049646.6900000002</v>
      </c>
      <c r="E62" s="241">
        <f t="shared" si="0"/>
        <v>71.905379716268641</v>
      </c>
    </row>
    <row r="63" spans="1:5" x14ac:dyDescent="0.25">
      <c r="A63" s="251">
        <v>942</v>
      </c>
      <c r="B63" s="249" t="s">
        <v>587</v>
      </c>
      <c r="C63" s="250">
        <f>C64+C72++C81+C89+C96</f>
        <v>1459761</v>
      </c>
      <c r="D63" s="267">
        <f>D64+D72++D81+D89+D96</f>
        <v>1049646.6900000002</v>
      </c>
      <c r="E63" s="241">
        <f t="shared" si="0"/>
        <v>71.905379716268641</v>
      </c>
    </row>
    <row r="64" spans="1:5" x14ac:dyDescent="0.25">
      <c r="A64" s="252">
        <v>31</v>
      </c>
      <c r="B64" s="249" t="s">
        <v>484</v>
      </c>
      <c r="C64" s="250">
        <f>C65+C70</f>
        <v>152535</v>
      </c>
      <c r="D64" s="267">
        <f>D65+D70</f>
        <v>112005.43000000001</v>
      </c>
      <c r="E64" s="241">
        <f t="shared" si="0"/>
        <v>73.429330973219265</v>
      </c>
    </row>
    <row r="65" spans="1:5" x14ac:dyDescent="0.25">
      <c r="A65" s="253">
        <v>3</v>
      </c>
      <c r="B65" s="249" t="s">
        <v>81</v>
      </c>
      <c r="C65" s="250">
        <f>SUM(C66:C69)</f>
        <v>152535</v>
      </c>
      <c r="D65" s="267">
        <f>SUM(D66:D69)</f>
        <v>105780.04000000001</v>
      </c>
      <c r="E65" s="241">
        <f t="shared" si="0"/>
        <v>69.348044711049923</v>
      </c>
    </row>
    <row r="66" spans="1:5" x14ac:dyDescent="0.25">
      <c r="A66" s="254">
        <v>31</v>
      </c>
      <c r="B66" s="249" t="s">
        <v>83</v>
      </c>
      <c r="C66" s="255">
        <v>15000</v>
      </c>
      <c r="D66" s="268">
        <v>9375.5499999999993</v>
      </c>
      <c r="E66" s="256">
        <f t="shared" si="0"/>
        <v>62.50366666666666</v>
      </c>
    </row>
    <row r="67" spans="1:5" x14ac:dyDescent="0.25">
      <c r="A67" s="254">
        <v>32</v>
      </c>
      <c r="B67" s="249" t="s">
        <v>98</v>
      </c>
      <c r="C67" s="255">
        <v>134335</v>
      </c>
      <c r="D67" s="268">
        <v>94474.36</v>
      </c>
      <c r="E67" s="256">
        <f t="shared" si="0"/>
        <v>70.327435143484578</v>
      </c>
    </row>
    <row r="68" spans="1:5" x14ac:dyDescent="0.25">
      <c r="A68" s="254">
        <v>34</v>
      </c>
      <c r="B68" s="249" t="s">
        <v>160</v>
      </c>
      <c r="C68" s="255">
        <v>200</v>
      </c>
      <c r="D68" s="268">
        <v>137.41</v>
      </c>
      <c r="E68" s="256">
        <f t="shared" si="0"/>
        <v>68.704999999999998</v>
      </c>
    </row>
    <row r="69" spans="1:5" x14ac:dyDescent="0.25">
      <c r="A69" s="254">
        <v>38</v>
      </c>
      <c r="B69" s="249" t="s">
        <v>209</v>
      </c>
      <c r="C69" s="255">
        <v>3000</v>
      </c>
      <c r="D69" s="268">
        <v>1792.72</v>
      </c>
      <c r="E69" s="256">
        <f t="shared" si="0"/>
        <v>59.757333333333328</v>
      </c>
    </row>
    <row r="70" spans="1:5" x14ac:dyDescent="0.25">
      <c r="A70" s="253">
        <v>4</v>
      </c>
      <c r="B70" s="249" t="s">
        <v>226</v>
      </c>
      <c r="C70" s="250">
        <f>C71</f>
        <v>0</v>
      </c>
      <c r="D70" s="267">
        <f>D71</f>
        <v>6225.39</v>
      </c>
      <c r="E70" s="241" t="e">
        <f t="shared" si="0"/>
        <v>#DIV/0!</v>
      </c>
    </row>
    <row r="71" spans="1:5" x14ac:dyDescent="0.25">
      <c r="A71" s="254">
        <v>42</v>
      </c>
      <c r="B71" s="249" t="s">
        <v>233</v>
      </c>
      <c r="C71" s="255"/>
      <c r="D71" s="268">
        <v>6225.39</v>
      </c>
      <c r="E71" s="256" t="e">
        <f t="shared" si="0"/>
        <v>#DIV/0!</v>
      </c>
    </row>
    <row r="72" spans="1:5" x14ac:dyDescent="0.25">
      <c r="A72" s="252">
        <v>43</v>
      </c>
      <c r="B72" s="249" t="s">
        <v>60</v>
      </c>
      <c r="C72" s="250">
        <f>C73+C78</f>
        <v>1246875</v>
      </c>
      <c r="D72" s="267">
        <f>D73+D78</f>
        <v>820730.46000000008</v>
      </c>
      <c r="E72" s="241">
        <f t="shared" si="0"/>
        <v>65.822994285714287</v>
      </c>
    </row>
    <row r="73" spans="1:5" x14ac:dyDescent="0.25">
      <c r="A73" s="253">
        <v>3</v>
      </c>
      <c r="B73" s="249" t="s">
        <v>81</v>
      </c>
      <c r="C73" s="250">
        <f>SUM(C74:C77)</f>
        <v>1119875</v>
      </c>
      <c r="D73" s="267">
        <f>SUM(D74:D77)</f>
        <v>819862.8600000001</v>
      </c>
      <c r="E73" s="241">
        <f t="shared" ref="E73:E98" si="6">SUM(D73/C73*100)</f>
        <v>73.210211854001571</v>
      </c>
    </row>
    <row r="74" spans="1:5" x14ac:dyDescent="0.25">
      <c r="A74" s="254">
        <v>31</v>
      </c>
      <c r="B74" s="249" t="s">
        <v>83</v>
      </c>
      <c r="C74" s="255">
        <v>437375</v>
      </c>
      <c r="D74" s="268">
        <v>349967.84</v>
      </c>
      <c r="E74" s="256">
        <f t="shared" si="6"/>
        <v>80.015510717347809</v>
      </c>
    </row>
    <row r="75" spans="1:5" x14ac:dyDescent="0.25">
      <c r="A75" s="254">
        <v>32</v>
      </c>
      <c r="B75" s="249" t="s">
        <v>98</v>
      </c>
      <c r="C75" s="255">
        <v>662500</v>
      </c>
      <c r="D75" s="268">
        <v>453543.09</v>
      </c>
      <c r="E75" s="256">
        <f t="shared" si="6"/>
        <v>68.459334339622643</v>
      </c>
    </row>
    <row r="76" spans="1:5" x14ac:dyDescent="0.25">
      <c r="A76" s="254">
        <v>34</v>
      </c>
      <c r="B76" s="249" t="s">
        <v>160</v>
      </c>
      <c r="C76" s="255">
        <v>10000</v>
      </c>
      <c r="D76" s="268">
        <v>9633.1299999999992</v>
      </c>
      <c r="E76" s="256">
        <f t="shared" si="6"/>
        <v>96.331299999999999</v>
      </c>
    </row>
    <row r="77" spans="1:5" x14ac:dyDescent="0.25">
      <c r="A77" s="254">
        <v>37</v>
      </c>
      <c r="B77" s="249" t="s">
        <v>203</v>
      </c>
      <c r="C77" s="255">
        <v>10000</v>
      </c>
      <c r="D77" s="268">
        <v>6718.8</v>
      </c>
      <c r="E77" s="256">
        <f t="shared" si="6"/>
        <v>67.188000000000002</v>
      </c>
    </row>
    <row r="78" spans="1:5" x14ac:dyDescent="0.25">
      <c r="A78" s="253">
        <v>4</v>
      </c>
      <c r="B78" s="249" t="s">
        <v>226</v>
      </c>
      <c r="C78" s="250">
        <f>SUM(C79:C80)</f>
        <v>127000</v>
      </c>
      <c r="D78" s="267">
        <f>SUM(D79:D80)</f>
        <v>867.6</v>
      </c>
      <c r="E78" s="241">
        <f t="shared" si="6"/>
        <v>0.68314960629921262</v>
      </c>
    </row>
    <row r="79" spans="1:5" x14ac:dyDescent="0.25">
      <c r="A79" s="254">
        <v>41</v>
      </c>
      <c r="B79" s="249" t="s">
        <v>227</v>
      </c>
      <c r="C79" s="255"/>
      <c r="D79" s="268"/>
      <c r="E79" s="256" t="e">
        <f t="shared" si="6"/>
        <v>#DIV/0!</v>
      </c>
    </row>
    <row r="80" spans="1:5" x14ac:dyDescent="0.25">
      <c r="A80" s="254">
        <v>42</v>
      </c>
      <c r="B80" s="249" t="s">
        <v>233</v>
      </c>
      <c r="C80" s="255">
        <v>127000</v>
      </c>
      <c r="D80" s="268">
        <v>867.6</v>
      </c>
      <c r="E80" s="256">
        <f t="shared" si="6"/>
        <v>0.68314960629921262</v>
      </c>
    </row>
    <row r="81" spans="1:5" x14ac:dyDescent="0.25">
      <c r="A81" s="252">
        <v>52</v>
      </c>
      <c r="B81" s="249" t="s">
        <v>75</v>
      </c>
      <c r="C81" s="250">
        <f>C82+C87</f>
        <v>35394</v>
      </c>
      <c r="D81" s="267">
        <f>D82+D87</f>
        <v>113117.05000000002</v>
      </c>
      <c r="E81" s="241">
        <f t="shared" si="6"/>
        <v>319.59385771599716</v>
      </c>
    </row>
    <row r="82" spans="1:5" x14ac:dyDescent="0.25">
      <c r="A82" s="253">
        <v>3</v>
      </c>
      <c r="B82" s="249" t="s">
        <v>81</v>
      </c>
      <c r="C82" s="250">
        <f>SUM(C83:C86)</f>
        <v>35394</v>
      </c>
      <c r="D82" s="267">
        <f>SUM(D83:D86)</f>
        <v>112999.00000000001</v>
      </c>
      <c r="E82" s="241">
        <f t="shared" si="6"/>
        <v>319.26032660902985</v>
      </c>
    </row>
    <row r="83" spans="1:5" x14ac:dyDescent="0.25">
      <c r="A83" s="254">
        <v>31</v>
      </c>
      <c r="B83" s="249" t="s">
        <v>83</v>
      </c>
      <c r="C83" s="255">
        <v>25183</v>
      </c>
      <c r="D83" s="268">
        <v>23543.96</v>
      </c>
      <c r="E83" s="256">
        <f t="shared" si="6"/>
        <v>93.491482349203821</v>
      </c>
    </row>
    <row r="84" spans="1:5" x14ac:dyDescent="0.25">
      <c r="A84" s="254">
        <v>32</v>
      </c>
      <c r="B84" s="249" t="s">
        <v>98</v>
      </c>
      <c r="C84" s="255">
        <v>10151</v>
      </c>
      <c r="D84" s="268">
        <v>89371.08</v>
      </c>
      <c r="E84" s="256">
        <f t="shared" si="6"/>
        <v>880.4165106886021</v>
      </c>
    </row>
    <row r="85" spans="1:5" x14ac:dyDescent="0.25">
      <c r="A85" s="254">
        <v>34</v>
      </c>
      <c r="B85" s="249" t="s">
        <v>160</v>
      </c>
      <c r="C85" s="255">
        <v>60</v>
      </c>
      <c r="D85" s="268">
        <v>83.96</v>
      </c>
      <c r="E85" s="256">
        <f t="shared" si="6"/>
        <v>139.93333333333334</v>
      </c>
    </row>
    <row r="86" spans="1:5" x14ac:dyDescent="0.25">
      <c r="A86" s="254">
        <v>37</v>
      </c>
      <c r="B86" s="249" t="s">
        <v>203</v>
      </c>
      <c r="C86" s="255">
        <v>0</v>
      </c>
      <c r="D86" s="268"/>
      <c r="E86" s="256" t="e">
        <f t="shared" si="6"/>
        <v>#DIV/0!</v>
      </c>
    </row>
    <row r="87" spans="1:5" x14ac:dyDescent="0.25">
      <c r="A87" s="253">
        <v>4</v>
      </c>
      <c r="B87" s="249" t="s">
        <v>226</v>
      </c>
      <c r="C87" s="250">
        <f>SUM(C88:C88)</f>
        <v>0</v>
      </c>
      <c r="D87" s="267">
        <f>SUM(D88:D88)</f>
        <v>118.05</v>
      </c>
      <c r="E87" s="241" t="e">
        <f t="shared" si="6"/>
        <v>#DIV/0!</v>
      </c>
    </row>
    <row r="88" spans="1:5" x14ac:dyDescent="0.25">
      <c r="A88" s="254">
        <v>42</v>
      </c>
      <c r="B88" s="249" t="s">
        <v>233</v>
      </c>
      <c r="C88" s="255"/>
      <c r="D88" s="268">
        <v>118.05</v>
      </c>
      <c r="E88" s="256" t="e">
        <f t="shared" si="6"/>
        <v>#DIV/0!</v>
      </c>
    </row>
    <row r="89" spans="1:5" x14ac:dyDescent="0.25">
      <c r="A89" s="252">
        <v>6</v>
      </c>
      <c r="B89" s="249" t="s">
        <v>485</v>
      </c>
      <c r="C89" s="250">
        <f>C90+C94</f>
        <v>24662</v>
      </c>
      <c r="D89" s="267">
        <f>D90+D94</f>
        <v>3793.75</v>
      </c>
      <c r="E89" s="241">
        <f t="shared" si="6"/>
        <v>15.382977860676345</v>
      </c>
    </row>
    <row r="90" spans="1:5" x14ac:dyDescent="0.25">
      <c r="A90" s="253">
        <v>3</v>
      </c>
      <c r="B90" s="249" t="s">
        <v>81</v>
      </c>
      <c r="C90" s="250">
        <f>SUM(C91:C93)</f>
        <v>24662</v>
      </c>
      <c r="D90" s="267">
        <f>SUM(D91:D93)</f>
        <v>3793.75</v>
      </c>
      <c r="E90" s="241">
        <f t="shared" si="6"/>
        <v>15.382977860676345</v>
      </c>
    </row>
    <row r="91" spans="1:5" x14ac:dyDescent="0.25">
      <c r="A91" s="254">
        <v>32</v>
      </c>
      <c r="B91" s="249" t="s">
        <v>98</v>
      </c>
      <c r="C91" s="255">
        <v>24662</v>
      </c>
      <c r="D91" s="268">
        <v>3793.75</v>
      </c>
      <c r="E91" s="256">
        <f t="shared" si="6"/>
        <v>15.382977860676345</v>
      </c>
    </row>
    <row r="92" spans="1:5" x14ac:dyDescent="0.25">
      <c r="A92" s="254">
        <v>34</v>
      </c>
      <c r="B92" s="249" t="s">
        <v>160</v>
      </c>
      <c r="C92" s="255"/>
      <c r="D92" s="268"/>
      <c r="E92" s="256" t="e">
        <f t="shared" si="6"/>
        <v>#DIV/0!</v>
      </c>
    </row>
    <row r="93" spans="1:5" x14ac:dyDescent="0.25">
      <c r="A93" s="254">
        <v>38</v>
      </c>
      <c r="B93" s="249" t="s">
        <v>209</v>
      </c>
      <c r="C93" s="255"/>
      <c r="D93" s="268"/>
      <c r="E93" s="256" t="e">
        <f t="shared" si="6"/>
        <v>#DIV/0!</v>
      </c>
    </row>
    <row r="94" spans="1:5" x14ac:dyDescent="0.25">
      <c r="A94" s="253">
        <v>4</v>
      </c>
      <c r="B94" s="249" t="s">
        <v>226</v>
      </c>
      <c r="C94" s="250">
        <f>SUM(C95:C95)</f>
        <v>0</v>
      </c>
      <c r="D94" s="267">
        <f>SUM(D95:D95)</f>
        <v>0</v>
      </c>
      <c r="E94" s="241" t="e">
        <f t="shared" si="6"/>
        <v>#DIV/0!</v>
      </c>
    </row>
    <row r="95" spans="1:5" x14ac:dyDescent="0.25">
      <c r="A95" s="254">
        <v>42</v>
      </c>
      <c r="B95" s="249" t="s">
        <v>233</v>
      </c>
      <c r="C95" s="255"/>
      <c r="D95" s="268"/>
      <c r="E95" s="256" t="e">
        <f t="shared" si="6"/>
        <v>#DIV/0!</v>
      </c>
    </row>
    <row r="96" spans="1:5" x14ac:dyDescent="0.25">
      <c r="A96" s="252">
        <v>7</v>
      </c>
      <c r="B96" s="249" t="s">
        <v>585</v>
      </c>
      <c r="C96" s="250">
        <f>C97</f>
        <v>295</v>
      </c>
      <c r="D96" s="267">
        <f>D97</f>
        <v>0</v>
      </c>
      <c r="E96" s="241">
        <f t="shared" si="6"/>
        <v>0</v>
      </c>
    </row>
    <row r="97" spans="1:5" x14ac:dyDescent="0.25">
      <c r="A97" s="253">
        <v>4</v>
      </c>
      <c r="B97" s="249" t="s">
        <v>226</v>
      </c>
      <c r="C97" s="250">
        <f>SUM(C98:C98)</f>
        <v>295</v>
      </c>
      <c r="D97" s="267">
        <f>SUM(D98:D98)</f>
        <v>0</v>
      </c>
      <c r="E97" s="241">
        <f t="shared" si="6"/>
        <v>0</v>
      </c>
    </row>
    <row r="98" spans="1:5" x14ac:dyDescent="0.25">
      <c r="A98" s="254">
        <v>42</v>
      </c>
      <c r="B98" s="249" t="s">
        <v>233</v>
      </c>
      <c r="C98" s="255">
        <v>295</v>
      </c>
      <c r="D98" s="268">
        <v>0</v>
      </c>
      <c r="E98" s="256">
        <f t="shared" si="6"/>
        <v>0</v>
      </c>
    </row>
  </sheetData>
  <mergeCells count="1">
    <mergeCell ref="A3:E3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4</vt:i4>
      </vt:variant>
    </vt:vector>
  </HeadingPairs>
  <TitlesOfParts>
    <vt:vector size="12" baseType="lpstr">
      <vt:lpstr>A. SAŽETAK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</vt:lpstr>
      <vt:lpstr>'A.1 PRIHODI EK'!Ispis_naslova</vt:lpstr>
      <vt:lpstr>'A.1 RASHODI EK'!Ispis_naslova</vt:lpstr>
      <vt:lpstr>'A.2 PRIHODI I RASHODI IF'!Ispis_naslova</vt:lpstr>
      <vt:lpstr>'B.1 RAČUN FINANC EK'!Ispis_naslova</vt:lpstr>
    </vt:vector>
  </TitlesOfParts>
  <Company>MZO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sandra maric</cp:lastModifiedBy>
  <cp:lastPrinted>2025-03-13T08:03:39Z</cp:lastPrinted>
  <dcterms:created xsi:type="dcterms:W3CDTF">2024-02-22T20:30:43Z</dcterms:created>
  <dcterms:modified xsi:type="dcterms:W3CDTF">2025-03-13T12:11:45Z</dcterms:modified>
</cp:coreProperties>
</file>